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家庭档案" sheetId="1" r:id="rId1"/>
  </sheets>
  <definedNames>
    <definedName name="_xlnm._FilterDatabase" localSheetId="0" hidden="1">家庭档案!$A$1:$V$231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<sst xmlns="http://schemas.openxmlformats.org/spreadsheetml/2006/main" count="2802" uniqueCount="543">
  <si>
    <t>特困人员救助供养家庭信息列表（2025年07月14日）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</si>
  <si>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</si>
  <si>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</si>
  <si>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</si>
  <si>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</si>
  <si>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</si>
  <si>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</si>
  <si>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</si>
  <si>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</si>
  <si>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</si>
  <si>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</si>
  <si>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</si>
  <si>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</si>
  <si>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</si>
  <si>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</si>
  <si>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</si>
  <si>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</si>
  <si>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</si>
  <si>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</si>
  <si>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</si>
  <si>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</si>
  <si>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</si>
  <si>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供养机构</t>
  </si>
  <si>
    <t>F49492*******475</t>
  </si>
  <si>
    <t>安徽省</t>
  </si>
  <si>
    <t>宿州市</t>
  </si>
  <si>
    <t>灵璧县</t>
  </si>
  <si>
    <t>灵城镇</t>
  </si>
  <si>
    <t>叶庙社区</t>
  </si>
  <si>
    <t>张*杰</t>
  </si>
  <si>
    <t>特困人员供养</t>
  </si>
  <si>
    <t>农村特困人员集中供养</t>
  </si>
  <si>
    <t>是</t>
  </si>
  <si>
    <t>201712</t>
  </si>
  <si>
    <t>灵璧县开发区叶庙养老服务中心</t>
  </si>
  <si>
    <t>F49492*******494</t>
  </si>
  <si>
    <t>冉*法</t>
  </si>
  <si>
    <t>F49492*******457</t>
  </si>
  <si>
    <t>十里社区</t>
  </si>
  <si>
    <t>薛*</t>
  </si>
  <si>
    <t>F49492*******575</t>
  </si>
  <si>
    <t>薄*山</t>
  </si>
  <si>
    <t>F49492*******592</t>
  </si>
  <si>
    <t>丁*朝</t>
  </si>
  <si>
    <t>F49492*******626</t>
  </si>
  <si>
    <t>刘*龙</t>
  </si>
  <si>
    <t>F49491*******577</t>
  </si>
  <si>
    <t>高许村</t>
  </si>
  <si>
    <t>田*举</t>
  </si>
  <si>
    <t>灵璧县灵城镇城南养老服务中心</t>
  </si>
  <si>
    <t>F49492*******617</t>
  </si>
  <si>
    <t>冉*杰</t>
  </si>
  <si>
    <t>F49492*******522</t>
  </si>
  <si>
    <t>唐*秀</t>
  </si>
  <si>
    <t>F49491*******885</t>
  </si>
  <si>
    <t>罗田村</t>
  </si>
  <si>
    <t>陈*氏</t>
  </si>
  <si>
    <t>农村特困人员分散供养</t>
  </si>
  <si>
    <t>F49492*******467</t>
  </si>
  <si>
    <t>刘*华</t>
  </si>
  <si>
    <t>其他</t>
  </si>
  <si>
    <t>F08457*******000</t>
  </si>
  <si>
    <t>王*东</t>
  </si>
  <si>
    <t>201912</t>
  </si>
  <si>
    <t>残疾</t>
  </si>
  <si>
    <t>F49492*******260</t>
  </si>
  <si>
    <t>张*安</t>
  </si>
  <si>
    <t>缺乏劳动力</t>
  </si>
  <si>
    <t>F49492*******270</t>
  </si>
  <si>
    <t>冉*新</t>
  </si>
  <si>
    <t>F49492*******448</t>
  </si>
  <si>
    <t>张*帝</t>
  </si>
  <si>
    <t>F49492*******892</t>
  </si>
  <si>
    <t>刘尧社区</t>
  </si>
  <si>
    <t>李*楚</t>
  </si>
  <si>
    <t>F49491*******010</t>
  </si>
  <si>
    <t>沈*</t>
  </si>
  <si>
    <t>F49492*******504</t>
  </si>
  <si>
    <t>张*谋</t>
  </si>
  <si>
    <t>F49492*******411</t>
  </si>
  <si>
    <t>张*平</t>
  </si>
  <si>
    <t>201801</t>
  </si>
  <si>
    <t>F49491*******572</t>
  </si>
  <si>
    <t>山桥村</t>
  </si>
  <si>
    <t>何*全</t>
  </si>
  <si>
    <t>F49491*******745</t>
  </si>
  <si>
    <t>周田村</t>
  </si>
  <si>
    <t>周*夫</t>
  </si>
  <si>
    <t>F49491*******752</t>
  </si>
  <si>
    <t>田*亮</t>
  </si>
  <si>
    <t>F49491*******777</t>
  </si>
  <si>
    <t>周*传</t>
  </si>
  <si>
    <t>F49491*******816</t>
  </si>
  <si>
    <t>东关社区</t>
  </si>
  <si>
    <t>孙*立</t>
  </si>
  <si>
    <t>F49491*******272</t>
  </si>
  <si>
    <t>北关社区</t>
  </si>
  <si>
    <t>何*席</t>
  </si>
  <si>
    <t>F49491*******736</t>
  </si>
  <si>
    <t>顾*良</t>
  </si>
  <si>
    <t>周*静</t>
  </si>
  <si>
    <t>F49491*******903</t>
  </si>
  <si>
    <t>孙*迎</t>
  </si>
  <si>
    <t>F49491*******922</t>
  </si>
  <si>
    <t>孙*茂</t>
  </si>
  <si>
    <t>F49491*******751</t>
  </si>
  <si>
    <t>罗河社区</t>
  </si>
  <si>
    <t>彭*银</t>
  </si>
  <si>
    <t>F49491*******760</t>
  </si>
  <si>
    <t>王*涛</t>
  </si>
  <si>
    <t>F49491*******779</t>
  </si>
  <si>
    <t>胡*亭</t>
  </si>
  <si>
    <t>F49491*******825</t>
  </si>
  <si>
    <t>李*保</t>
  </si>
  <si>
    <t>F49492*******883</t>
  </si>
  <si>
    <t>F49492*******910</t>
  </si>
  <si>
    <t>代*彬</t>
  </si>
  <si>
    <t>F49492*******920</t>
  </si>
  <si>
    <t>韩*升</t>
  </si>
  <si>
    <t>F49492*******938</t>
  </si>
  <si>
    <t>F49492*******974</t>
  </si>
  <si>
    <t>西集社区</t>
  </si>
  <si>
    <t>张*香</t>
  </si>
  <si>
    <t>F49491*******912</t>
  </si>
  <si>
    <t>孙*虎</t>
  </si>
  <si>
    <t>F49492*******323</t>
  </si>
  <si>
    <t>三张社区</t>
  </si>
  <si>
    <t>F49492*******332</t>
  </si>
  <si>
    <t>王*得</t>
  </si>
  <si>
    <t>F49492*******342</t>
  </si>
  <si>
    <t>陈*荣</t>
  </si>
  <si>
    <t>F49492*******928</t>
  </si>
  <si>
    <t>张*堂</t>
  </si>
  <si>
    <t>F49492*******993</t>
  </si>
  <si>
    <t>庞*夫</t>
  </si>
  <si>
    <t>F49492*******012</t>
  </si>
  <si>
    <t>西*美</t>
  </si>
  <si>
    <t>F49492*******022</t>
  </si>
  <si>
    <t>陈*英</t>
  </si>
  <si>
    <t>F49492*******039</t>
  </si>
  <si>
    <t>王*青</t>
  </si>
  <si>
    <t>F49492*******057</t>
  </si>
  <si>
    <t>陈*现</t>
  </si>
  <si>
    <t>F49492*******065</t>
  </si>
  <si>
    <t>庄*平</t>
  </si>
  <si>
    <t>F49492*******075</t>
  </si>
  <si>
    <t>张*国</t>
  </si>
  <si>
    <t>F49492*******083</t>
  </si>
  <si>
    <t>王*会</t>
  </si>
  <si>
    <t>F49491*******044</t>
  </si>
  <si>
    <t>七里村</t>
  </si>
  <si>
    <t>张*民</t>
  </si>
  <si>
    <t>F49491*******062</t>
  </si>
  <si>
    <t>岳*雷</t>
  </si>
  <si>
    <t>F49492*******101</t>
  </si>
  <si>
    <t>王*朝</t>
  </si>
  <si>
    <t>F49492*******166</t>
  </si>
  <si>
    <t>张*全</t>
  </si>
  <si>
    <t>F49492*******192</t>
  </si>
  <si>
    <t>张*照</t>
  </si>
  <si>
    <t>F49492*******219</t>
  </si>
  <si>
    <t>叶*书</t>
  </si>
  <si>
    <t>F49492*******227</t>
  </si>
  <si>
    <t>丁*华</t>
  </si>
  <si>
    <t>F49492*******279</t>
  </si>
  <si>
    <t>叶*绪</t>
  </si>
  <si>
    <t>F49492*******287</t>
  </si>
  <si>
    <t>叶*条</t>
  </si>
  <si>
    <t>F49492*******295</t>
  </si>
  <si>
    <t>冉*峰</t>
  </si>
  <si>
    <t>F49492*******313</t>
  </si>
  <si>
    <t>张*林</t>
  </si>
  <si>
    <t>F77264*******000</t>
  </si>
  <si>
    <t>杜*</t>
  </si>
  <si>
    <t>201811</t>
  </si>
  <si>
    <t>叶*巴</t>
  </si>
  <si>
    <t>F77263*******000</t>
  </si>
  <si>
    <t>丁*氏</t>
  </si>
  <si>
    <t>F49491*******768</t>
  </si>
  <si>
    <t>王*</t>
  </si>
  <si>
    <t>F70924*******625</t>
  </si>
  <si>
    <t>蒋*果</t>
  </si>
  <si>
    <t>202111</t>
  </si>
  <si>
    <t>F71016*******688</t>
  </si>
  <si>
    <t>陈*</t>
  </si>
  <si>
    <t>F49492*******532</t>
  </si>
  <si>
    <t>庄*伍</t>
  </si>
  <si>
    <t>F49492*******157</t>
  </si>
  <si>
    <t>王*林</t>
  </si>
  <si>
    <t>F49492*******202</t>
  </si>
  <si>
    <t>冉*义</t>
  </si>
  <si>
    <t>F49492*******601</t>
  </si>
  <si>
    <t>何*山</t>
  </si>
  <si>
    <t>F49492*******430</t>
  </si>
  <si>
    <t>马*呆</t>
  </si>
  <si>
    <t>F49491*******726</t>
  </si>
  <si>
    <t>姚*忠</t>
  </si>
  <si>
    <t>202004</t>
  </si>
  <si>
    <t>F49492*******092</t>
  </si>
  <si>
    <t>张*雨</t>
  </si>
  <si>
    <t>F49492*******148</t>
  </si>
  <si>
    <t>吴*校</t>
  </si>
  <si>
    <t>F49491*******254</t>
  </si>
  <si>
    <t>界沟村</t>
  </si>
  <si>
    <t>陈*法</t>
  </si>
  <si>
    <t>F18874*******984</t>
  </si>
  <si>
    <t>周*西</t>
  </si>
  <si>
    <t>202305</t>
  </si>
  <si>
    <t>F18875*******047</t>
  </si>
  <si>
    <t>周*会</t>
  </si>
  <si>
    <t>F30909*******640</t>
  </si>
  <si>
    <t>叶*科</t>
  </si>
  <si>
    <t>202309</t>
  </si>
  <si>
    <t>F49491*******391</t>
  </si>
  <si>
    <t>周*迎</t>
  </si>
  <si>
    <t>F04189*******625</t>
  </si>
  <si>
    <t>隍庙社区</t>
  </si>
  <si>
    <t>潘*前</t>
  </si>
  <si>
    <t>城市特困集中供养</t>
  </si>
  <si>
    <t>202211</t>
  </si>
  <si>
    <t>灵璧县社会儿童福利中心</t>
  </si>
  <si>
    <t>F04191*******297</t>
  </si>
  <si>
    <t>姜*刚</t>
  </si>
  <si>
    <t>F26480*******550</t>
  </si>
  <si>
    <t>陈*华</t>
  </si>
  <si>
    <t>202308</t>
  </si>
  <si>
    <t>F37303*******250</t>
  </si>
  <si>
    <t>西关社区</t>
  </si>
  <si>
    <t>柴*</t>
  </si>
  <si>
    <t>202312</t>
  </si>
  <si>
    <t>F37302*******235</t>
  </si>
  <si>
    <t>周*元</t>
  </si>
  <si>
    <t>F37301*******594</t>
  </si>
  <si>
    <t>周*坤</t>
  </si>
  <si>
    <t>F60888*******203</t>
  </si>
  <si>
    <t>代*现</t>
  </si>
  <si>
    <t>202409</t>
  </si>
  <si>
    <t>F60886*******343</t>
  </si>
  <si>
    <t>张*永</t>
  </si>
  <si>
    <t>F10032*******000</t>
  </si>
  <si>
    <t>张*弟</t>
  </si>
  <si>
    <t>灵璧县二类人群居家养老服务中心</t>
  </si>
  <si>
    <t>F13687*******188</t>
  </si>
  <si>
    <t>庄陈社区</t>
  </si>
  <si>
    <t>灵*巧</t>
  </si>
  <si>
    <t>202303</t>
  </si>
  <si>
    <t>F49491*******947</t>
  </si>
  <si>
    <t>田*产</t>
  </si>
  <si>
    <t>F68763*******156</t>
  </si>
  <si>
    <t>周*明</t>
  </si>
  <si>
    <t>202412</t>
  </si>
  <si>
    <t>F82985*******828</t>
  </si>
  <si>
    <t>南姚社区</t>
  </si>
  <si>
    <t>农村五保</t>
  </si>
  <si>
    <t>城市特困分散供养</t>
  </si>
  <si>
    <t>202506</t>
  </si>
  <si>
    <t>F49492*******541</t>
  </si>
  <si>
    <t>何*说</t>
  </si>
  <si>
    <t>F49492*******183</t>
  </si>
  <si>
    <t>王*巴</t>
  </si>
  <si>
    <t>F49491*******925</t>
  </si>
  <si>
    <t>山西村</t>
  </si>
  <si>
    <t>西*为</t>
  </si>
  <si>
    <t>F76892*******172</t>
  </si>
  <si>
    <t>山南社区</t>
  </si>
  <si>
    <t>憨*计</t>
  </si>
  <si>
    <t>202201</t>
  </si>
  <si>
    <t>F49491*******086</t>
  </si>
  <si>
    <t>刘赵村</t>
  </si>
  <si>
    <t>赵*礼</t>
  </si>
  <si>
    <t>F49491*******678</t>
  </si>
  <si>
    <t>闫*兰</t>
  </si>
  <si>
    <t>F49491*******675</t>
  </si>
  <si>
    <t>张*金</t>
  </si>
  <si>
    <t>201802</t>
  </si>
  <si>
    <t>F32042*******000</t>
  </si>
  <si>
    <t>徐*云</t>
  </si>
  <si>
    <t>202008</t>
  </si>
  <si>
    <t>F49491*******716</t>
  </si>
  <si>
    <t>沈*兰</t>
  </si>
  <si>
    <t>F49491*******496</t>
  </si>
  <si>
    <t>王*华</t>
  </si>
  <si>
    <t>F49491*******710</t>
  </si>
  <si>
    <t>陈*夫</t>
  </si>
  <si>
    <t>F49491*******707</t>
  </si>
  <si>
    <t>王*祥</t>
  </si>
  <si>
    <t>F78224*******000</t>
  </si>
  <si>
    <t>秦*海</t>
  </si>
  <si>
    <t>201812</t>
  </si>
  <si>
    <t>F49491*******956</t>
  </si>
  <si>
    <t>程*斌</t>
  </si>
  <si>
    <t>F49491*******907</t>
  </si>
  <si>
    <t>卓*林</t>
  </si>
  <si>
    <t>F49491*******523</t>
  </si>
  <si>
    <t>尹*买</t>
  </si>
  <si>
    <t>F03125*******000</t>
  </si>
  <si>
    <t>周*和</t>
  </si>
  <si>
    <t>201909</t>
  </si>
  <si>
    <t>F63748*******515</t>
  </si>
  <si>
    <t>赵*成</t>
  </si>
  <si>
    <t>202410</t>
  </si>
  <si>
    <t>F49491*******410</t>
  </si>
  <si>
    <t>彭*松</t>
  </si>
  <si>
    <t>F49491*******245</t>
  </si>
  <si>
    <t>虹川社区</t>
  </si>
  <si>
    <t>位*义</t>
  </si>
  <si>
    <t>F49491*******505</t>
  </si>
  <si>
    <t>王*金</t>
  </si>
  <si>
    <t>F76890*******297</t>
  </si>
  <si>
    <t>共*兰</t>
  </si>
  <si>
    <t>F50619*******437</t>
  </si>
  <si>
    <t>东蔬社区</t>
  </si>
  <si>
    <t>刘*重</t>
  </si>
  <si>
    <t>202405</t>
  </si>
  <si>
    <t>疾病</t>
  </si>
  <si>
    <t>F49491*******697</t>
  </si>
  <si>
    <t>周*前</t>
  </si>
  <si>
    <t>F49491*******973</t>
  </si>
  <si>
    <t>程*荣</t>
  </si>
  <si>
    <t>F49491*******991</t>
  </si>
  <si>
    <t>陈*亮</t>
  </si>
  <si>
    <t>F49491*******718</t>
  </si>
  <si>
    <t>朱*朋</t>
  </si>
  <si>
    <t>F49491*******781</t>
  </si>
  <si>
    <t>201804</t>
  </si>
  <si>
    <t>F49491*******700</t>
  </si>
  <si>
    <t>郭*意</t>
  </si>
  <si>
    <t>F49491*******818</t>
  </si>
  <si>
    <t>张*梨</t>
  </si>
  <si>
    <t>F49491*******827</t>
  </si>
  <si>
    <t>朱*旺</t>
  </si>
  <si>
    <t>F49491*******846</t>
  </si>
  <si>
    <t>张*产</t>
  </si>
  <si>
    <t>F49491*******899</t>
  </si>
  <si>
    <t>庄*财</t>
  </si>
  <si>
    <t>F49491*******729</t>
  </si>
  <si>
    <t>张*明</t>
  </si>
  <si>
    <t>F50620*******328</t>
  </si>
  <si>
    <t>朱*芹</t>
  </si>
  <si>
    <t>F49491*******486</t>
  </si>
  <si>
    <t>张*合</t>
  </si>
  <si>
    <t>F74363*******547</t>
  </si>
  <si>
    <t>朱*计</t>
  </si>
  <si>
    <t>202502</t>
  </si>
  <si>
    <t>F49491*******683</t>
  </si>
  <si>
    <t>朱*云</t>
  </si>
  <si>
    <t>闫*运</t>
  </si>
  <si>
    <t>F49491*******669</t>
  </si>
  <si>
    <t>田*久</t>
  </si>
  <si>
    <t>F49491*******613</t>
  </si>
  <si>
    <t>田*春</t>
  </si>
  <si>
    <t>F49491*******650</t>
  </si>
  <si>
    <t>田*喜</t>
  </si>
  <si>
    <t>F49491*******448</t>
  </si>
  <si>
    <t>冉*理</t>
  </si>
  <si>
    <t>F49491*******541</t>
  </si>
  <si>
    <t>孙*跃</t>
  </si>
  <si>
    <t>F49491*******400</t>
  </si>
  <si>
    <t>赵*胜</t>
  </si>
  <si>
    <t>F49491*******006</t>
  </si>
  <si>
    <t>徐杨社区</t>
  </si>
  <si>
    <t>田*宝</t>
  </si>
  <si>
    <t>F49491*******201</t>
  </si>
  <si>
    <t>殷*利</t>
  </si>
  <si>
    <t>F49491*******590</t>
  </si>
  <si>
    <t>何*前</t>
  </si>
  <si>
    <t>F49491*******568</t>
  </si>
  <si>
    <t>田*银</t>
  </si>
  <si>
    <t>F77983*******000</t>
  </si>
  <si>
    <t>杨*红</t>
  </si>
  <si>
    <t>F49491*******627</t>
  </si>
  <si>
    <t>庄*亮</t>
  </si>
  <si>
    <t>F02178*******000</t>
  </si>
  <si>
    <t>张*</t>
  </si>
  <si>
    <t>F49491*******459</t>
  </si>
  <si>
    <t>亢田村</t>
  </si>
  <si>
    <t>田*全</t>
  </si>
  <si>
    <t>F49491*******665</t>
  </si>
  <si>
    <t>冉*桂</t>
  </si>
  <si>
    <t>F49491*******988</t>
  </si>
  <si>
    <t>F49491*******517</t>
  </si>
  <si>
    <t>薄*堂</t>
  </si>
  <si>
    <t>F49491*******554</t>
  </si>
  <si>
    <t>何*奎</t>
  </si>
  <si>
    <t>F49491*******952</t>
  </si>
  <si>
    <t>张*华</t>
  </si>
  <si>
    <t>F49491*******961</t>
  </si>
  <si>
    <t>宋*元</t>
  </si>
  <si>
    <t>F49491*******996</t>
  </si>
  <si>
    <t>朱*</t>
  </si>
  <si>
    <t>F49491*******041</t>
  </si>
  <si>
    <t>单*好</t>
  </si>
  <si>
    <t>F49491*******095</t>
  </si>
  <si>
    <t>张*海</t>
  </si>
  <si>
    <t>F49491*******131</t>
  </si>
  <si>
    <t>F49491*******581</t>
  </si>
  <si>
    <t>刘*强</t>
  </si>
  <si>
    <t>F49491*******159</t>
  </si>
  <si>
    <t>赵*年</t>
  </si>
  <si>
    <t>F49491*******619</t>
  </si>
  <si>
    <t>庄*俊</t>
  </si>
  <si>
    <t>F49491*******638</t>
  </si>
  <si>
    <t>庄*林</t>
  </si>
  <si>
    <t>F49491*******646</t>
  </si>
  <si>
    <t>庄*周</t>
  </si>
  <si>
    <t>F49491*******537</t>
  </si>
  <si>
    <t>田*军</t>
  </si>
  <si>
    <t>F49491*******546</t>
  </si>
  <si>
    <t>F49491*******562</t>
  </si>
  <si>
    <t>王*帝</t>
  </si>
  <si>
    <t>F49491*******970</t>
  </si>
  <si>
    <t>田*伍</t>
  </si>
  <si>
    <t>F49491*******596</t>
  </si>
  <si>
    <t>赵*现</t>
  </si>
  <si>
    <t>F49491*******622</t>
  </si>
  <si>
    <t>田*前</t>
  </si>
  <si>
    <t>F49491*******631</t>
  </si>
  <si>
    <t>刘*顶</t>
  </si>
  <si>
    <t>F49491*******208</t>
  </si>
  <si>
    <t>滨河社区</t>
  </si>
  <si>
    <t>李*廷</t>
  </si>
  <si>
    <t>沈*苗</t>
  </si>
  <si>
    <t>F49491*******149</t>
  </si>
  <si>
    <t>彭*早</t>
  </si>
  <si>
    <t>F49491*******185</t>
  </si>
  <si>
    <t>彭*林</t>
  </si>
  <si>
    <t>F49491*******145</t>
  </si>
  <si>
    <t>东北社区</t>
  </si>
  <si>
    <t>吕*江</t>
  </si>
  <si>
    <t>F49491*******172</t>
  </si>
  <si>
    <t>吕*灵</t>
  </si>
  <si>
    <t>F49491*******217</t>
  </si>
  <si>
    <t>李*计</t>
  </si>
  <si>
    <t>F49491*******227</t>
  </si>
  <si>
    <t>王*起</t>
  </si>
  <si>
    <t>F49491*******309</t>
  </si>
  <si>
    <t>吕*民</t>
  </si>
  <si>
    <t>F49491*******355</t>
  </si>
  <si>
    <t>光明社区</t>
  </si>
  <si>
    <t>王*英</t>
  </si>
  <si>
    <t>F49491*******304</t>
  </si>
  <si>
    <t>王*荣</t>
  </si>
  <si>
    <t>F49491*******354</t>
  </si>
  <si>
    <t>王*民</t>
  </si>
  <si>
    <t>F49491*******398</t>
  </si>
  <si>
    <t>田*</t>
  </si>
  <si>
    <t>F49491*******416</t>
  </si>
  <si>
    <t>F49491*******426</t>
  </si>
  <si>
    <t>陈*廷</t>
  </si>
  <si>
    <t>F49491*******451</t>
  </si>
  <si>
    <t>F49491*******088</t>
  </si>
  <si>
    <t>甘*雷</t>
  </si>
  <si>
    <t>F49491*******477</t>
  </si>
  <si>
    <t>田*营</t>
  </si>
  <si>
    <t>F49491*******107</t>
  </si>
  <si>
    <t>武*芳</t>
  </si>
  <si>
    <t>F49491*******116</t>
  </si>
  <si>
    <t>刘*清</t>
  </si>
  <si>
    <t>F49491*******519</t>
  </si>
  <si>
    <t>周*堂</t>
  </si>
  <si>
    <t>F49491*******126</t>
  </si>
  <si>
    <t>刘*课</t>
  </si>
  <si>
    <t>F78225*******000</t>
  </si>
  <si>
    <t>朱*席</t>
  </si>
  <si>
    <t>F49491*******077</t>
  </si>
  <si>
    <t>杨*义</t>
  </si>
  <si>
    <t>F49491*******660</t>
  </si>
  <si>
    <t>陈*民</t>
  </si>
  <si>
    <t>F49491*******889</t>
  </si>
  <si>
    <t>李*中</t>
  </si>
  <si>
    <t>F49491*******528</t>
  </si>
  <si>
    <t>刘*财</t>
  </si>
  <si>
    <t>F49491*******809</t>
  </si>
  <si>
    <t>朱*生</t>
  </si>
  <si>
    <t>F49491*******579</t>
  </si>
  <si>
    <t>赵*明</t>
  </si>
  <si>
    <t>F49491*******338</t>
  </si>
  <si>
    <t>吕*</t>
  </si>
  <si>
    <t>F20636*******000</t>
  </si>
  <si>
    <t>张*顾</t>
  </si>
  <si>
    <t>202003</t>
  </si>
  <si>
    <t>F82851*******391</t>
  </si>
  <si>
    <t>太平社区</t>
  </si>
  <si>
    <t>朱*海</t>
  </si>
  <si>
    <t>202204</t>
  </si>
  <si>
    <t>F49491*******438</t>
  </si>
  <si>
    <t>王*海</t>
  </si>
  <si>
    <t>F49491*******380</t>
  </si>
  <si>
    <t>陈*六</t>
  </si>
  <si>
    <t>F14927*******297</t>
  </si>
  <si>
    <t>王*军</t>
  </si>
  <si>
    <t>F14926*******407</t>
  </si>
  <si>
    <t>刘*连</t>
  </si>
  <si>
    <t>F14926*******828</t>
  </si>
  <si>
    <t>刘*利</t>
  </si>
  <si>
    <t>F32267*******250</t>
  </si>
  <si>
    <t>李*</t>
  </si>
  <si>
    <t>202310</t>
  </si>
  <si>
    <t>F50618*******172</t>
  </si>
  <si>
    <t>灵*颖</t>
  </si>
  <si>
    <t>F50619*******890</t>
  </si>
  <si>
    <t>刘*光</t>
  </si>
  <si>
    <t>F42463*******625</t>
  </si>
  <si>
    <t>刘*三</t>
  </si>
  <si>
    <t>202402</t>
  </si>
  <si>
    <t>F42464*******234</t>
  </si>
  <si>
    <t>灵*晴</t>
  </si>
  <si>
    <t>F42465*******297</t>
  </si>
  <si>
    <t>灵*坤</t>
  </si>
  <si>
    <t>F45172*******219</t>
  </si>
  <si>
    <t>灵*洁</t>
  </si>
  <si>
    <t>202403</t>
  </si>
  <si>
    <t>F26482*******775</t>
  </si>
  <si>
    <t>F26598*******781</t>
  </si>
  <si>
    <t>刘*全</t>
  </si>
  <si>
    <t>F17948*******219</t>
  </si>
  <si>
    <t>林*群</t>
  </si>
  <si>
    <t>202304</t>
  </si>
  <si>
    <t>F71438*******235</t>
  </si>
  <si>
    <t>灵*姗</t>
  </si>
  <si>
    <t>202501</t>
  </si>
  <si>
    <t>F55706*******922</t>
  </si>
  <si>
    <t>灵*婉</t>
  </si>
  <si>
    <t>202408</t>
  </si>
  <si>
    <t>F49491*******209</t>
  </si>
  <si>
    <t>田*先</t>
  </si>
  <si>
    <t>F45334*******328</t>
  </si>
  <si>
    <t>李*丹</t>
  </si>
  <si>
    <t>F49491*******024</t>
  </si>
  <si>
    <t>李*海</t>
  </si>
  <si>
    <t>F63748*******031</t>
  </si>
  <si>
    <t>何*雪</t>
  </si>
  <si>
    <t>F12572*******093</t>
  </si>
  <si>
    <t>杨*</t>
  </si>
  <si>
    <t>202302</t>
  </si>
  <si>
    <t>F49491*******588</t>
  </si>
  <si>
    <t>赵*刚</t>
  </si>
  <si>
    <t>F49491*******335</t>
  </si>
  <si>
    <t>刘*洋</t>
  </si>
  <si>
    <t>F49491*******068</t>
  </si>
  <si>
    <t>罗*念</t>
  </si>
  <si>
    <t>F49491*******015</t>
  </si>
  <si>
    <t>郗*圣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</si>
</sst>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1"/>
  <sheetViews>
    <sheetView showGridLines="0" tabSelected="1" workbookViewId="0">
      <selection activeCell="C10" sqref="C10"/>
    </sheetView>
  </sheetViews>
  <sheetFormatPr defaultColWidth="9" defaultRowHeight="13.5"/>
  <cols>
    <col min="1" max="1" width="10.12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0" width="25.25" customWidth="1"/>
    <col min="11" max="11" width="19.375" customWidth="1"/>
    <col min="12" max="12" width="17.625" customWidth="1"/>
    <col min="13" max="13" width="19.625" customWidth="1"/>
    <col min="14" max="14" width="21.625" style="3" customWidth="1"/>
    <col min="15" max="15" width="21.875" customWidth="1"/>
    <col min="16" max="16" width="21.625" customWidth="1"/>
    <col min="17" max="17" width="16.625" customWidth="1"/>
    <col min="18" max="18" width="18.625" customWidth="1"/>
    <col min="19" max="19" width="16.625" customWidth="1"/>
    <col min="20" max="20" width="15" customWidth="1"/>
    <col min="22" max="22" width="28.875" customWidth="1"/>
  </cols>
  <sheetData>
    <row r="1" s="1" customFormat="1" ht="37.5" customHeight="1" spans="1:2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V1" s="11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9">
        <v>1</v>
      </c>
      <c r="M3" s="9">
        <v>1</v>
      </c>
      <c r="N3" s="10">
        <v>43070</v>
      </c>
      <c r="O3" s="7" t="s">
        <v>33</v>
      </c>
      <c r="P3" s="7"/>
      <c r="Q3" s="7">
        <v>0</v>
      </c>
      <c r="R3" s="9">
        <v>1045</v>
      </c>
      <c r="S3" s="7">
        <v>1045</v>
      </c>
      <c r="T3" s="7">
        <v>0</v>
      </c>
      <c r="U3" s="9">
        <v>0</v>
      </c>
      <c r="V3" s="9" t="s">
        <v>34</v>
      </c>
    </row>
    <row r="4" s="2" customFormat="1" ht="22.5" customHeight="1" spans="1:22">
      <c r="A4" s="7">
        <f>2</f>
        <v>2</v>
      </c>
      <c r="B4" s="7" t="s">
        <v>35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36</v>
      </c>
      <c r="I4" s="7" t="s">
        <v>30</v>
      </c>
      <c r="J4" s="7" t="s">
        <v>31</v>
      </c>
      <c r="K4" s="7" t="s">
        <v>32</v>
      </c>
      <c r="L4" s="9">
        <v>1</v>
      </c>
      <c r="M4" s="9">
        <v>1</v>
      </c>
      <c r="N4" s="10">
        <v>43070</v>
      </c>
      <c r="O4" s="7" t="s">
        <v>33</v>
      </c>
      <c r="P4" s="7"/>
      <c r="Q4" s="7">
        <v>0</v>
      </c>
      <c r="R4" s="9">
        <v>1045</v>
      </c>
      <c r="S4" s="7">
        <v>1045</v>
      </c>
      <c r="T4" s="7">
        <v>0</v>
      </c>
      <c r="U4" s="9">
        <v>0</v>
      </c>
      <c r="V4" s="9" t="s">
        <v>34</v>
      </c>
    </row>
    <row r="5" s="2" customFormat="1" ht="22.5" customHeight="1" spans="1:22">
      <c r="A5" s="7">
        <f>3</f>
        <v>3</v>
      </c>
      <c r="B5" s="7" t="s">
        <v>37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38</v>
      </c>
      <c r="H5" s="7" t="s">
        <v>39</v>
      </c>
      <c r="I5" s="7" t="s">
        <v>30</v>
      </c>
      <c r="J5" s="7" t="s">
        <v>31</v>
      </c>
      <c r="K5" s="7" t="s">
        <v>32</v>
      </c>
      <c r="L5" s="9">
        <v>1</v>
      </c>
      <c r="M5" s="9">
        <v>1</v>
      </c>
      <c r="N5" s="10">
        <v>43070</v>
      </c>
      <c r="O5" s="7" t="s">
        <v>33</v>
      </c>
      <c r="P5" s="7"/>
      <c r="Q5" s="7">
        <v>0</v>
      </c>
      <c r="R5" s="9">
        <v>1045</v>
      </c>
      <c r="S5" s="7">
        <v>1045</v>
      </c>
      <c r="T5" s="7">
        <v>0</v>
      </c>
      <c r="U5" s="9">
        <v>0</v>
      </c>
      <c r="V5" s="9" t="s">
        <v>34</v>
      </c>
    </row>
    <row r="6" s="2" customFormat="1" ht="22.5" customHeight="1" spans="1:22">
      <c r="A6" s="7">
        <f>4</f>
        <v>4</v>
      </c>
      <c r="B6" s="7" t="s">
        <v>40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7" t="s">
        <v>41</v>
      </c>
      <c r="I6" s="7" t="s">
        <v>30</v>
      </c>
      <c r="J6" s="7" t="s">
        <v>31</v>
      </c>
      <c r="K6" s="7" t="s">
        <v>32</v>
      </c>
      <c r="L6" s="9">
        <v>1</v>
      </c>
      <c r="M6" s="9">
        <v>1</v>
      </c>
      <c r="N6" s="10">
        <v>43070</v>
      </c>
      <c r="O6" s="7" t="s">
        <v>33</v>
      </c>
      <c r="P6" s="7"/>
      <c r="Q6" s="7">
        <v>0</v>
      </c>
      <c r="R6" s="9">
        <v>1546</v>
      </c>
      <c r="S6" s="7">
        <v>1546</v>
      </c>
      <c r="T6" s="7">
        <v>0</v>
      </c>
      <c r="U6" s="9">
        <v>0</v>
      </c>
      <c r="V6" s="9" t="s">
        <v>34</v>
      </c>
    </row>
    <row r="7" s="2" customFormat="1" ht="22.5" customHeight="1" spans="1:22">
      <c r="A7" s="7">
        <f>5</f>
        <v>5</v>
      </c>
      <c r="B7" s="7" t="s">
        <v>42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43</v>
      </c>
      <c r="I7" s="7" t="s">
        <v>30</v>
      </c>
      <c r="J7" s="7" t="s">
        <v>31</v>
      </c>
      <c r="K7" s="7" t="s">
        <v>32</v>
      </c>
      <c r="L7" s="9">
        <v>1</v>
      </c>
      <c r="M7" s="9">
        <v>1</v>
      </c>
      <c r="N7" s="10">
        <v>43070</v>
      </c>
      <c r="O7" s="7" t="s">
        <v>33</v>
      </c>
      <c r="P7" s="7"/>
      <c r="Q7" s="7">
        <v>0</v>
      </c>
      <c r="R7" s="9">
        <v>1045</v>
      </c>
      <c r="S7" s="7">
        <v>1045</v>
      </c>
      <c r="T7" s="7">
        <v>0</v>
      </c>
      <c r="U7" s="9">
        <v>0</v>
      </c>
      <c r="V7" s="9" t="s">
        <v>34</v>
      </c>
    </row>
    <row r="8" s="2" customFormat="1" ht="22.5" customHeight="1" spans="1:22">
      <c r="A8" s="7">
        <f>6</f>
        <v>6</v>
      </c>
      <c r="B8" s="7" t="s">
        <v>44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45</v>
      </c>
      <c r="I8" s="7" t="s">
        <v>30</v>
      </c>
      <c r="J8" s="7" t="s">
        <v>31</v>
      </c>
      <c r="K8" s="7" t="s">
        <v>32</v>
      </c>
      <c r="L8" s="9">
        <v>1</v>
      </c>
      <c r="M8" s="9">
        <v>1</v>
      </c>
      <c r="N8" s="10">
        <v>43070</v>
      </c>
      <c r="O8" s="7" t="s">
        <v>33</v>
      </c>
      <c r="P8" s="7"/>
      <c r="Q8" s="7">
        <v>0</v>
      </c>
      <c r="R8" s="9">
        <v>1546</v>
      </c>
      <c r="S8" s="7">
        <v>1546</v>
      </c>
      <c r="T8" s="7">
        <v>0</v>
      </c>
      <c r="U8" s="9">
        <v>0</v>
      </c>
      <c r="V8" s="9" t="s">
        <v>34</v>
      </c>
    </row>
    <row r="9" s="2" customFormat="1" ht="22.5" customHeight="1" spans="1:22">
      <c r="A9" s="7">
        <f>7</f>
        <v>7</v>
      </c>
      <c r="B9" s="7" t="s">
        <v>46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47</v>
      </c>
      <c r="H9" s="7" t="s">
        <v>48</v>
      </c>
      <c r="I9" s="7" t="s">
        <v>30</v>
      </c>
      <c r="J9" s="7" t="s">
        <v>31</v>
      </c>
      <c r="K9" s="7" t="s">
        <v>32</v>
      </c>
      <c r="L9" s="9">
        <v>1</v>
      </c>
      <c r="M9" s="9">
        <v>1</v>
      </c>
      <c r="N9" s="10">
        <v>43070</v>
      </c>
      <c r="O9" s="7" t="s">
        <v>33</v>
      </c>
      <c r="P9" s="7"/>
      <c r="Q9" s="7">
        <v>0</v>
      </c>
      <c r="R9" s="9">
        <v>1546</v>
      </c>
      <c r="S9" s="7">
        <v>1546</v>
      </c>
      <c r="T9" s="7">
        <v>0</v>
      </c>
      <c r="U9" s="9">
        <v>0</v>
      </c>
      <c r="V9" s="9" t="s">
        <v>49</v>
      </c>
    </row>
    <row r="10" s="2" customFormat="1" ht="22.5" customHeight="1" spans="1:22">
      <c r="A10" s="7">
        <f>8</f>
        <v>8</v>
      </c>
      <c r="B10" s="7" t="s">
        <v>50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28</v>
      </c>
      <c r="H10" s="7" t="s">
        <v>51</v>
      </c>
      <c r="I10" s="7" t="s">
        <v>30</v>
      </c>
      <c r="J10" s="7" t="s">
        <v>31</v>
      </c>
      <c r="K10" s="7" t="s">
        <v>32</v>
      </c>
      <c r="L10" s="9">
        <v>1</v>
      </c>
      <c r="M10" s="9">
        <v>1</v>
      </c>
      <c r="N10" s="10">
        <v>43070</v>
      </c>
      <c r="O10" s="7" t="s">
        <v>33</v>
      </c>
      <c r="P10" s="7"/>
      <c r="Q10" s="7">
        <v>0</v>
      </c>
      <c r="R10" s="9">
        <v>1045</v>
      </c>
      <c r="S10" s="7">
        <v>1045</v>
      </c>
      <c r="T10" s="7">
        <v>0</v>
      </c>
      <c r="U10" s="9">
        <v>0</v>
      </c>
      <c r="V10" s="9" t="s">
        <v>34</v>
      </c>
    </row>
    <row r="11" s="2" customFormat="1" ht="22.5" customHeight="1" spans="1:22">
      <c r="A11" s="7">
        <f>9</f>
        <v>9</v>
      </c>
      <c r="B11" s="7" t="s">
        <v>52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38</v>
      </c>
      <c r="H11" s="7" t="s">
        <v>53</v>
      </c>
      <c r="I11" s="7" t="s">
        <v>30</v>
      </c>
      <c r="J11" s="7" t="s">
        <v>31</v>
      </c>
      <c r="K11" s="7" t="s">
        <v>32</v>
      </c>
      <c r="L11" s="9">
        <v>1</v>
      </c>
      <c r="M11" s="9">
        <v>1</v>
      </c>
      <c r="N11" s="10">
        <v>43070</v>
      </c>
      <c r="O11" s="7" t="s">
        <v>33</v>
      </c>
      <c r="P11" s="7"/>
      <c r="Q11" s="7">
        <v>0</v>
      </c>
      <c r="R11" s="9">
        <v>1045</v>
      </c>
      <c r="S11" s="7">
        <v>1045</v>
      </c>
      <c r="T11" s="7">
        <v>0</v>
      </c>
      <c r="U11" s="9">
        <v>0</v>
      </c>
      <c r="V11" s="9" t="s">
        <v>34</v>
      </c>
    </row>
    <row r="12" s="2" customFormat="1" ht="22.5" customHeight="1" spans="1:22">
      <c r="A12" s="7">
        <f>10</f>
        <v>10</v>
      </c>
      <c r="B12" s="7" t="s">
        <v>54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55</v>
      </c>
      <c r="H12" s="7" t="s">
        <v>56</v>
      </c>
      <c r="I12" s="7" t="s">
        <v>30</v>
      </c>
      <c r="J12" s="7" t="s">
        <v>57</v>
      </c>
      <c r="K12" s="7" t="s">
        <v>32</v>
      </c>
      <c r="L12" s="9">
        <v>1</v>
      </c>
      <c r="M12" s="9">
        <v>1</v>
      </c>
      <c r="N12" s="10">
        <v>43070</v>
      </c>
      <c r="O12" s="7" t="s">
        <v>33</v>
      </c>
      <c r="P12" s="7"/>
      <c r="Q12" s="7">
        <v>0</v>
      </c>
      <c r="R12" s="9">
        <v>840</v>
      </c>
      <c r="S12" s="7">
        <v>840</v>
      </c>
      <c r="T12" s="7">
        <v>0</v>
      </c>
      <c r="U12" s="9">
        <v>0</v>
      </c>
      <c r="V12" s="9"/>
    </row>
    <row r="13" s="2" customFormat="1" ht="22.5" customHeight="1" spans="1:22">
      <c r="A13" s="7">
        <f>11</f>
        <v>11</v>
      </c>
      <c r="B13" s="7" t="s">
        <v>58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28</v>
      </c>
      <c r="H13" s="7" t="s">
        <v>59</v>
      </c>
      <c r="I13" s="7" t="s">
        <v>30</v>
      </c>
      <c r="J13" s="7" t="s">
        <v>31</v>
      </c>
      <c r="K13" s="7" t="s">
        <v>32</v>
      </c>
      <c r="L13" s="9">
        <v>1</v>
      </c>
      <c r="M13" s="9">
        <v>1</v>
      </c>
      <c r="N13" s="10">
        <v>43070</v>
      </c>
      <c r="O13" s="7" t="s">
        <v>33</v>
      </c>
      <c r="P13" s="7" t="s">
        <v>60</v>
      </c>
      <c r="Q13" s="7">
        <v>0</v>
      </c>
      <c r="R13" s="9">
        <v>1045</v>
      </c>
      <c r="S13" s="7">
        <v>1045</v>
      </c>
      <c r="T13" s="7">
        <v>0</v>
      </c>
      <c r="U13" s="9">
        <v>0</v>
      </c>
      <c r="V13" s="9" t="s">
        <v>34</v>
      </c>
    </row>
    <row r="14" s="2" customFormat="1" ht="22.5" customHeight="1" spans="1:22">
      <c r="A14" s="7">
        <f>12</f>
        <v>12</v>
      </c>
      <c r="B14" s="7" t="s">
        <v>61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38</v>
      </c>
      <c r="H14" s="7" t="s">
        <v>62</v>
      </c>
      <c r="I14" s="7" t="s">
        <v>30</v>
      </c>
      <c r="J14" s="7" t="s">
        <v>57</v>
      </c>
      <c r="K14" s="7" t="s">
        <v>32</v>
      </c>
      <c r="L14" s="9">
        <v>1</v>
      </c>
      <c r="M14" s="9">
        <v>1</v>
      </c>
      <c r="N14" s="10">
        <v>43773</v>
      </c>
      <c r="O14" s="7" t="s">
        <v>63</v>
      </c>
      <c r="P14" s="7" t="s">
        <v>64</v>
      </c>
      <c r="Q14" s="7">
        <v>0</v>
      </c>
      <c r="R14" s="9">
        <v>840</v>
      </c>
      <c r="S14" s="7">
        <v>840</v>
      </c>
      <c r="T14" s="7">
        <v>0</v>
      </c>
      <c r="U14" s="9">
        <v>0</v>
      </c>
      <c r="V14" s="9"/>
    </row>
    <row r="15" s="2" customFormat="1" ht="22.5" customHeight="1" spans="1:22">
      <c r="A15" s="7">
        <f>13</f>
        <v>13</v>
      </c>
      <c r="B15" s="7" t="s">
        <v>65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28</v>
      </c>
      <c r="H15" s="7" t="s">
        <v>66</v>
      </c>
      <c r="I15" s="7" t="s">
        <v>30</v>
      </c>
      <c r="J15" s="7" t="s">
        <v>31</v>
      </c>
      <c r="K15" s="7" t="s">
        <v>32</v>
      </c>
      <c r="L15" s="9">
        <v>1</v>
      </c>
      <c r="M15" s="9">
        <v>1</v>
      </c>
      <c r="N15" s="10">
        <v>43070</v>
      </c>
      <c r="O15" s="7" t="s">
        <v>33</v>
      </c>
      <c r="P15" s="7" t="s">
        <v>67</v>
      </c>
      <c r="Q15" s="7">
        <v>0</v>
      </c>
      <c r="R15" s="9">
        <v>1045</v>
      </c>
      <c r="S15" s="7">
        <v>1045</v>
      </c>
      <c r="T15" s="7">
        <v>0</v>
      </c>
      <c r="U15" s="9">
        <v>0</v>
      </c>
      <c r="V15" s="9" t="s">
        <v>34</v>
      </c>
    </row>
    <row r="16" s="2" customFormat="1" ht="22.5" customHeight="1" spans="1:22">
      <c r="A16" s="7">
        <f>14</f>
        <v>14</v>
      </c>
      <c r="B16" s="7" t="s">
        <v>68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28</v>
      </c>
      <c r="H16" s="7" t="s">
        <v>69</v>
      </c>
      <c r="I16" s="7" t="s">
        <v>30</v>
      </c>
      <c r="J16" s="7" t="s">
        <v>57</v>
      </c>
      <c r="K16" s="7" t="s">
        <v>32</v>
      </c>
      <c r="L16" s="9">
        <v>1</v>
      </c>
      <c r="M16" s="9">
        <v>1</v>
      </c>
      <c r="N16" s="10">
        <v>43070</v>
      </c>
      <c r="O16" s="7" t="s">
        <v>33</v>
      </c>
      <c r="P16" s="7"/>
      <c r="Q16" s="7">
        <v>0</v>
      </c>
      <c r="R16" s="9">
        <v>840</v>
      </c>
      <c r="S16" s="7">
        <v>840</v>
      </c>
      <c r="T16" s="7">
        <v>0</v>
      </c>
      <c r="U16" s="9">
        <v>0</v>
      </c>
      <c r="V16" s="9"/>
    </row>
    <row r="17" s="2" customFormat="1" ht="22.5" customHeight="1" spans="1:22">
      <c r="A17" s="7">
        <f>15</f>
        <v>15</v>
      </c>
      <c r="B17" s="7" t="s">
        <v>70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38</v>
      </c>
      <c r="H17" s="7" t="s">
        <v>71</v>
      </c>
      <c r="I17" s="7" t="s">
        <v>30</v>
      </c>
      <c r="J17" s="7" t="s">
        <v>31</v>
      </c>
      <c r="K17" s="7" t="s">
        <v>32</v>
      </c>
      <c r="L17" s="9">
        <v>1</v>
      </c>
      <c r="M17" s="9">
        <v>1</v>
      </c>
      <c r="N17" s="10">
        <v>43070</v>
      </c>
      <c r="O17" s="7" t="s">
        <v>33</v>
      </c>
      <c r="P17" s="7" t="s">
        <v>60</v>
      </c>
      <c r="Q17" s="7">
        <v>0</v>
      </c>
      <c r="R17" s="9">
        <v>1045</v>
      </c>
      <c r="S17" s="7">
        <v>1045</v>
      </c>
      <c r="T17" s="7">
        <v>0</v>
      </c>
      <c r="U17" s="9">
        <v>0</v>
      </c>
      <c r="V17" s="9" t="s">
        <v>34</v>
      </c>
    </row>
    <row r="18" s="2" customFormat="1" ht="22.5" customHeight="1" spans="1:22">
      <c r="A18" s="7">
        <f>16</f>
        <v>16</v>
      </c>
      <c r="B18" s="7" t="s">
        <v>72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73</v>
      </c>
      <c r="H18" s="7" t="s">
        <v>74</v>
      </c>
      <c r="I18" s="7" t="s">
        <v>30</v>
      </c>
      <c r="J18" s="7" t="s">
        <v>57</v>
      </c>
      <c r="K18" s="7" t="s">
        <v>32</v>
      </c>
      <c r="L18" s="9">
        <v>1</v>
      </c>
      <c r="M18" s="9">
        <v>1</v>
      </c>
      <c r="N18" s="10">
        <v>43070</v>
      </c>
      <c r="O18" s="7" t="s">
        <v>33</v>
      </c>
      <c r="P18" s="7"/>
      <c r="Q18" s="7">
        <v>0</v>
      </c>
      <c r="R18" s="9">
        <v>1458</v>
      </c>
      <c r="S18" s="7">
        <v>1458</v>
      </c>
      <c r="T18" s="7">
        <v>0</v>
      </c>
      <c r="U18" s="9">
        <v>0</v>
      </c>
      <c r="V18" s="9"/>
    </row>
    <row r="19" s="2" customFormat="1" ht="22.5" customHeight="1" spans="1:22">
      <c r="A19" s="7">
        <f>17</f>
        <v>17</v>
      </c>
      <c r="B19" s="7" t="s">
        <v>75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55</v>
      </c>
      <c r="H19" s="7" t="s">
        <v>76</v>
      </c>
      <c r="I19" s="7" t="s">
        <v>30</v>
      </c>
      <c r="J19" s="7" t="s">
        <v>57</v>
      </c>
      <c r="K19" s="7" t="s">
        <v>32</v>
      </c>
      <c r="L19" s="9">
        <v>1</v>
      </c>
      <c r="M19" s="9">
        <v>1</v>
      </c>
      <c r="N19" s="10">
        <v>43070</v>
      </c>
      <c r="O19" s="7" t="s">
        <v>33</v>
      </c>
      <c r="P19" s="7" t="s">
        <v>67</v>
      </c>
      <c r="Q19" s="7">
        <v>0</v>
      </c>
      <c r="R19" s="9">
        <v>840</v>
      </c>
      <c r="S19" s="7">
        <v>840</v>
      </c>
      <c r="T19" s="7">
        <v>0</v>
      </c>
      <c r="U19" s="9">
        <v>0</v>
      </c>
      <c r="V19" s="9"/>
    </row>
    <row r="20" s="2" customFormat="1" ht="22.5" customHeight="1" spans="1:22">
      <c r="A20" s="7">
        <f>18</f>
        <v>18</v>
      </c>
      <c r="B20" s="7" t="s">
        <v>77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38</v>
      </c>
      <c r="H20" s="7" t="s">
        <v>78</v>
      </c>
      <c r="I20" s="7" t="s">
        <v>30</v>
      </c>
      <c r="J20" s="7" t="s">
        <v>31</v>
      </c>
      <c r="K20" s="7" t="s">
        <v>32</v>
      </c>
      <c r="L20" s="9">
        <v>1</v>
      </c>
      <c r="M20" s="9">
        <v>1</v>
      </c>
      <c r="N20" s="10">
        <v>43070</v>
      </c>
      <c r="O20" s="7" t="s">
        <v>33</v>
      </c>
      <c r="P20" s="7" t="s">
        <v>60</v>
      </c>
      <c r="Q20" s="7">
        <v>0</v>
      </c>
      <c r="R20" s="9">
        <v>1045</v>
      </c>
      <c r="S20" s="7">
        <v>1045</v>
      </c>
      <c r="T20" s="7">
        <v>0</v>
      </c>
      <c r="U20" s="9">
        <v>0</v>
      </c>
      <c r="V20" s="9" t="s">
        <v>34</v>
      </c>
    </row>
    <row r="21" s="2" customFormat="1" ht="22.5" customHeight="1" spans="1:22">
      <c r="A21" s="7">
        <f>19</f>
        <v>19</v>
      </c>
      <c r="B21" s="7" t="s">
        <v>79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38</v>
      </c>
      <c r="H21" s="7" t="s">
        <v>80</v>
      </c>
      <c r="I21" s="7" t="s">
        <v>30</v>
      </c>
      <c r="J21" s="7" t="s">
        <v>57</v>
      </c>
      <c r="K21" s="7" t="s">
        <v>32</v>
      </c>
      <c r="L21" s="9">
        <v>1</v>
      </c>
      <c r="M21" s="9">
        <v>1</v>
      </c>
      <c r="N21" s="10">
        <v>43070</v>
      </c>
      <c r="O21" s="7" t="s">
        <v>81</v>
      </c>
      <c r="P21" s="7"/>
      <c r="Q21" s="7">
        <v>0</v>
      </c>
      <c r="R21" s="9">
        <v>1458</v>
      </c>
      <c r="S21" s="7">
        <v>1458</v>
      </c>
      <c r="T21" s="7">
        <v>0</v>
      </c>
      <c r="U21" s="9">
        <v>0</v>
      </c>
      <c r="V21" s="9"/>
    </row>
    <row r="22" s="2" customFormat="1" ht="22.5" customHeight="1" spans="1:22">
      <c r="A22" s="7">
        <f>20</f>
        <v>20</v>
      </c>
      <c r="B22" s="7" t="s">
        <v>82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83</v>
      </c>
      <c r="H22" s="7" t="s">
        <v>84</v>
      </c>
      <c r="I22" s="7" t="s">
        <v>30</v>
      </c>
      <c r="J22" s="7" t="s">
        <v>57</v>
      </c>
      <c r="K22" s="7" t="s">
        <v>32</v>
      </c>
      <c r="L22" s="9">
        <v>1</v>
      </c>
      <c r="M22" s="9">
        <v>1</v>
      </c>
      <c r="N22" s="10">
        <v>43070</v>
      </c>
      <c r="O22" s="7" t="s">
        <v>33</v>
      </c>
      <c r="P22" s="7" t="s">
        <v>67</v>
      </c>
      <c r="Q22" s="7">
        <v>0</v>
      </c>
      <c r="R22" s="9">
        <v>840</v>
      </c>
      <c r="S22" s="7">
        <v>840</v>
      </c>
      <c r="T22" s="7">
        <v>0</v>
      </c>
      <c r="U22" s="9">
        <v>0</v>
      </c>
      <c r="V22" s="9"/>
    </row>
    <row r="23" s="2" customFormat="1" ht="22.5" customHeight="1" spans="1:22">
      <c r="A23" s="7">
        <f>21</f>
        <v>21</v>
      </c>
      <c r="B23" s="7" t="s">
        <v>85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86</v>
      </c>
      <c r="H23" s="7" t="s">
        <v>87</v>
      </c>
      <c r="I23" s="7" t="s">
        <v>30</v>
      </c>
      <c r="J23" s="7" t="s">
        <v>57</v>
      </c>
      <c r="K23" s="7" t="s">
        <v>32</v>
      </c>
      <c r="L23" s="9">
        <v>1</v>
      </c>
      <c r="M23" s="9">
        <v>1</v>
      </c>
      <c r="N23" s="10">
        <v>43070</v>
      </c>
      <c r="O23" s="7" t="s">
        <v>33</v>
      </c>
      <c r="P23" s="7" t="s">
        <v>67</v>
      </c>
      <c r="Q23" s="7">
        <v>0</v>
      </c>
      <c r="R23" s="9">
        <v>840</v>
      </c>
      <c r="S23" s="7">
        <v>840</v>
      </c>
      <c r="T23" s="7">
        <v>0</v>
      </c>
      <c r="U23" s="9">
        <v>0</v>
      </c>
      <c r="V23" s="9"/>
    </row>
    <row r="24" s="2" customFormat="1" ht="22.5" customHeight="1" spans="1:22">
      <c r="A24" s="7">
        <f>22</f>
        <v>22</v>
      </c>
      <c r="B24" s="7" t="s">
        <v>88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86</v>
      </c>
      <c r="H24" s="7" t="s">
        <v>89</v>
      </c>
      <c r="I24" s="7" t="s">
        <v>30</v>
      </c>
      <c r="J24" s="7" t="s">
        <v>57</v>
      </c>
      <c r="K24" s="7" t="s">
        <v>32</v>
      </c>
      <c r="L24" s="9">
        <v>1</v>
      </c>
      <c r="M24" s="9">
        <v>1</v>
      </c>
      <c r="N24" s="10">
        <v>43070</v>
      </c>
      <c r="O24" s="7" t="s">
        <v>33</v>
      </c>
      <c r="P24" s="7" t="s">
        <v>67</v>
      </c>
      <c r="Q24" s="7">
        <v>0</v>
      </c>
      <c r="R24" s="9">
        <v>840</v>
      </c>
      <c r="S24" s="7">
        <v>840</v>
      </c>
      <c r="T24" s="7">
        <v>0</v>
      </c>
      <c r="U24" s="9">
        <v>0</v>
      </c>
      <c r="V24" s="9"/>
    </row>
    <row r="25" s="2" customFormat="1" ht="22.5" customHeight="1" spans="1:22">
      <c r="A25" s="7">
        <f>23</f>
        <v>23</v>
      </c>
      <c r="B25" s="7" t="s">
        <v>90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86</v>
      </c>
      <c r="H25" s="7" t="s">
        <v>91</v>
      </c>
      <c r="I25" s="7" t="s">
        <v>30</v>
      </c>
      <c r="J25" s="7" t="s">
        <v>57</v>
      </c>
      <c r="K25" s="7" t="s">
        <v>32</v>
      </c>
      <c r="L25" s="9">
        <v>1</v>
      </c>
      <c r="M25" s="9">
        <v>1</v>
      </c>
      <c r="N25" s="10">
        <v>43070</v>
      </c>
      <c r="O25" s="7" t="s">
        <v>33</v>
      </c>
      <c r="P25" s="7" t="s">
        <v>67</v>
      </c>
      <c r="Q25" s="7">
        <v>0</v>
      </c>
      <c r="R25" s="9">
        <v>840</v>
      </c>
      <c r="S25" s="7">
        <v>840</v>
      </c>
      <c r="T25" s="7">
        <v>0</v>
      </c>
      <c r="U25" s="9">
        <v>0</v>
      </c>
      <c r="V25" s="9"/>
    </row>
    <row r="26" s="2" customFormat="1" ht="22.5" customHeight="1" spans="1:22">
      <c r="A26" s="7">
        <f>24</f>
        <v>24</v>
      </c>
      <c r="B26" s="7" t="s">
        <v>92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93</v>
      </c>
      <c r="H26" s="7" t="s">
        <v>94</v>
      </c>
      <c r="I26" s="7" t="s">
        <v>30</v>
      </c>
      <c r="J26" s="7" t="s">
        <v>57</v>
      </c>
      <c r="K26" s="7" t="s">
        <v>32</v>
      </c>
      <c r="L26" s="9">
        <v>1</v>
      </c>
      <c r="M26" s="9">
        <v>1</v>
      </c>
      <c r="N26" s="10">
        <v>43070</v>
      </c>
      <c r="O26" s="7" t="s">
        <v>33</v>
      </c>
      <c r="P26" s="7" t="s">
        <v>60</v>
      </c>
      <c r="Q26" s="7">
        <v>0</v>
      </c>
      <c r="R26" s="9">
        <v>840</v>
      </c>
      <c r="S26" s="7">
        <v>840</v>
      </c>
      <c r="T26" s="7">
        <v>0</v>
      </c>
      <c r="U26" s="9">
        <v>0</v>
      </c>
      <c r="V26" s="9"/>
    </row>
    <row r="27" s="2" customFormat="1" ht="22.5" customHeight="1" spans="1:22">
      <c r="A27" s="7">
        <f>25</f>
        <v>25</v>
      </c>
      <c r="B27" s="7" t="s">
        <v>95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96</v>
      </c>
      <c r="H27" s="7" t="s">
        <v>97</v>
      </c>
      <c r="I27" s="7" t="s">
        <v>30</v>
      </c>
      <c r="J27" s="7" t="s">
        <v>57</v>
      </c>
      <c r="K27" s="7" t="s">
        <v>32</v>
      </c>
      <c r="L27" s="9">
        <v>1</v>
      </c>
      <c r="M27" s="9">
        <v>1</v>
      </c>
      <c r="N27" s="10">
        <v>43070</v>
      </c>
      <c r="O27" s="7" t="s">
        <v>33</v>
      </c>
      <c r="P27" s="7" t="s">
        <v>67</v>
      </c>
      <c r="Q27" s="7">
        <v>0</v>
      </c>
      <c r="R27" s="9">
        <v>840</v>
      </c>
      <c r="S27" s="7">
        <v>840</v>
      </c>
      <c r="T27" s="7">
        <v>0</v>
      </c>
      <c r="U27" s="9">
        <v>0</v>
      </c>
      <c r="V27" s="9"/>
    </row>
    <row r="28" s="2" customFormat="1" ht="22.5" customHeight="1" spans="1:22">
      <c r="A28" s="7">
        <f>26</f>
        <v>26</v>
      </c>
      <c r="B28" s="7" t="s">
        <v>98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86</v>
      </c>
      <c r="H28" s="7" t="s">
        <v>99</v>
      </c>
      <c r="I28" s="7" t="s">
        <v>30</v>
      </c>
      <c r="J28" s="7" t="s">
        <v>57</v>
      </c>
      <c r="K28" s="7" t="s">
        <v>32</v>
      </c>
      <c r="L28" s="9">
        <v>1</v>
      </c>
      <c r="M28" s="9">
        <v>1</v>
      </c>
      <c r="N28" s="10">
        <v>43070</v>
      </c>
      <c r="O28" s="7" t="s">
        <v>33</v>
      </c>
      <c r="P28" s="7" t="s">
        <v>67</v>
      </c>
      <c r="Q28" s="7">
        <v>0</v>
      </c>
      <c r="R28" s="9">
        <v>1458</v>
      </c>
      <c r="S28" s="7">
        <v>1458</v>
      </c>
      <c r="T28" s="7">
        <v>0</v>
      </c>
      <c r="U28" s="9">
        <v>0</v>
      </c>
      <c r="V28" s="9"/>
    </row>
    <row r="29" s="2" customFormat="1" ht="22.5" customHeight="1" spans="1:22">
      <c r="A29" s="7">
        <f>27</f>
        <v>27</v>
      </c>
      <c r="B29" s="7" t="s">
        <v>92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86</v>
      </c>
      <c r="H29" s="7" t="s">
        <v>100</v>
      </c>
      <c r="I29" s="7" t="s">
        <v>30</v>
      </c>
      <c r="J29" s="7" t="s">
        <v>57</v>
      </c>
      <c r="K29" s="7" t="s">
        <v>32</v>
      </c>
      <c r="L29" s="9">
        <v>1</v>
      </c>
      <c r="M29" s="9">
        <v>1</v>
      </c>
      <c r="N29" s="10">
        <v>43070</v>
      </c>
      <c r="O29" s="7" t="s">
        <v>33</v>
      </c>
      <c r="P29" s="7" t="s">
        <v>67</v>
      </c>
      <c r="Q29" s="7">
        <v>0</v>
      </c>
      <c r="R29" s="9">
        <v>840</v>
      </c>
      <c r="S29" s="7">
        <v>840</v>
      </c>
      <c r="T29" s="7">
        <v>0</v>
      </c>
      <c r="U29" s="9">
        <v>0</v>
      </c>
      <c r="V29" s="9"/>
    </row>
    <row r="30" s="2" customFormat="1" ht="22.5" customHeight="1" spans="1:22">
      <c r="A30" s="7">
        <f>28</f>
        <v>28</v>
      </c>
      <c r="B30" s="7" t="s">
        <v>101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55</v>
      </c>
      <c r="H30" s="7" t="s">
        <v>102</v>
      </c>
      <c r="I30" s="7" t="s">
        <v>30</v>
      </c>
      <c r="J30" s="7" t="s">
        <v>57</v>
      </c>
      <c r="K30" s="7" t="s">
        <v>32</v>
      </c>
      <c r="L30" s="9">
        <v>1</v>
      </c>
      <c r="M30" s="9">
        <v>1</v>
      </c>
      <c r="N30" s="10">
        <v>43070</v>
      </c>
      <c r="O30" s="7" t="s">
        <v>33</v>
      </c>
      <c r="P30" s="7" t="s">
        <v>67</v>
      </c>
      <c r="Q30" s="7">
        <v>0</v>
      </c>
      <c r="R30" s="9">
        <v>840</v>
      </c>
      <c r="S30" s="7">
        <v>840</v>
      </c>
      <c r="T30" s="7">
        <v>0</v>
      </c>
      <c r="U30" s="9">
        <v>0</v>
      </c>
      <c r="V30" s="9"/>
    </row>
    <row r="31" s="2" customFormat="1" ht="22.5" customHeight="1" spans="1:22">
      <c r="A31" s="7">
        <f>29</f>
        <v>29</v>
      </c>
      <c r="B31" s="7" t="s">
        <v>103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55</v>
      </c>
      <c r="H31" s="7" t="s">
        <v>104</v>
      </c>
      <c r="I31" s="7" t="s">
        <v>30</v>
      </c>
      <c r="J31" s="7" t="s">
        <v>57</v>
      </c>
      <c r="K31" s="7" t="s">
        <v>32</v>
      </c>
      <c r="L31" s="9">
        <v>1</v>
      </c>
      <c r="M31" s="9">
        <v>1</v>
      </c>
      <c r="N31" s="10">
        <v>43070</v>
      </c>
      <c r="O31" s="7" t="s">
        <v>33</v>
      </c>
      <c r="P31" s="7" t="s">
        <v>67</v>
      </c>
      <c r="Q31" s="7">
        <v>0</v>
      </c>
      <c r="R31" s="9">
        <v>840</v>
      </c>
      <c r="S31" s="7">
        <v>840</v>
      </c>
      <c r="T31" s="7">
        <v>0</v>
      </c>
      <c r="U31" s="9">
        <v>0</v>
      </c>
      <c r="V31" s="9"/>
    </row>
    <row r="32" s="2" customFormat="1" ht="22.5" customHeight="1" spans="1:22">
      <c r="A32" s="7">
        <f>30</f>
        <v>30</v>
      </c>
      <c r="B32" s="7" t="s">
        <v>105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106</v>
      </c>
      <c r="H32" s="7" t="s">
        <v>107</v>
      </c>
      <c r="I32" s="7" t="s">
        <v>30</v>
      </c>
      <c r="J32" s="7" t="s">
        <v>57</v>
      </c>
      <c r="K32" s="7" t="s">
        <v>32</v>
      </c>
      <c r="L32" s="9">
        <v>1</v>
      </c>
      <c r="M32" s="9">
        <v>1</v>
      </c>
      <c r="N32" s="10">
        <v>43070</v>
      </c>
      <c r="O32" s="7" t="s">
        <v>33</v>
      </c>
      <c r="P32" s="7" t="s">
        <v>60</v>
      </c>
      <c r="Q32" s="7">
        <v>0</v>
      </c>
      <c r="R32" s="9">
        <v>1458</v>
      </c>
      <c r="S32" s="7">
        <v>1458</v>
      </c>
      <c r="T32" s="7">
        <v>0</v>
      </c>
      <c r="U32" s="9">
        <v>0</v>
      </c>
      <c r="V32" s="9"/>
    </row>
    <row r="33" s="2" customFormat="1" ht="22.5" customHeight="1" spans="1:22">
      <c r="A33" s="7">
        <f>31</f>
        <v>31</v>
      </c>
      <c r="B33" s="7" t="s">
        <v>108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93</v>
      </c>
      <c r="H33" s="7" t="s">
        <v>109</v>
      </c>
      <c r="I33" s="7" t="s">
        <v>30</v>
      </c>
      <c r="J33" s="7" t="s">
        <v>57</v>
      </c>
      <c r="K33" s="7" t="s">
        <v>32</v>
      </c>
      <c r="L33" s="9">
        <v>1</v>
      </c>
      <c r="M33" s="9">
        <v>1</v>
      </c>
      <c r="N33" s="10">
        <v>43070</v>
      </c>
      <c r="O33" s="7" t="s">
        <v>33</v>
      </c>
      <c r="P33" s="7" t="s">
        <v>60</v>
      </c>
      <c r="Q33" s="7">
        <v>0</v>
      </c>
      <c r="R33" s="9">
        <v>1458</v>
      </c>
      <c r="S33" s="7">
        <v>1458</v>
      </c>
      <c r="T33" s="7">
        <v>0</v>
      </c>
      <c r="U33" s="9">
        <v>0</v>
      </c>
      <c r="V33" s="9"/>
    </row>
    <row r="34" s="2" customFormat="1" ht="22.5" customHeight="1" spans="1:22">
      <c r="A34" s="7">
        <f>32</f>
        <v>32</v>
      </c>
      <c r="B34" s="7" t="s">
        <v>110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93</v>
      </c>
      <c r="H34" s="7" t="s">
        <v>111</v>
      </c>
      <c r="I34" s="7" t="s">
        <v>30</v>
      </c>
      <c r="J34" s="7" t="s">
        <v>57</v>
      </c>
      <c r="K34" s="7" t="s">
        <v>32</v>
      </c>
      <c r="L34" s="9">
        <v>1</v>
      </c>
      <c r="M34" s="9">
        <v>1</v>
      </c>
      <c r="N34" s="10">
        <v>43070</v>
      </c>
      <c r="O34" s="7" t="s">
        <v>33</v>
      </c>
      <c r="P34" s="7" t="s">
        <v>60</v>
      </c>
      <c r="Q34" s="7">
        <v>0</v>
      </c>
      <c r="R34" s="9">
        <v>840</v>
      </c>
      <c r="S34" s="7">
        <v>840</v>
      </c>
      <c r="T34" s="7">
        <v>0</v>
      </c>
      <c r="U34" s="9">
        <v>0</v>
      </c>
      <c r="V34" s="9"/>
    </row>
    <row r="35" s="2" customFormat="1" ht="22.5" customHeight="1" spans="1:22">
      <c r="A35" s="7">
        <f>33</f>
        <v>33</v>
      </c>
      <c r="B35" s="7" t="s">
        <v>112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93</v>
      </c>
      <c r="H35" s="7" t="s">
        <v>113</v>
      </c>
      <c r="I35" s="7" t="s">
        <v>30</v>
      </c>
      <c r="J35" s="7" t="s">
        <v>57</v>
      </c>
      <c r="K35" s="7" t="s">
        <v>32</v>
      </c>
      <c r="L35" s="9">
        <v>1</v>
      </c>
      <c r="M35" s="9">
        <v>1</v>
      </c>
      <c r="N35" s="10">
        <v>43070</v>
      </c>
      <c r="O35" s="7" t="s">
        <v>33</v>
      </c>
      <c r="P35" s="7" t="s">
        <v>60</v>
      </c>
      <c r="Q35" s="7">
        <v>0</v>
      </c>
      <c r="R35" s="9">
        <v>840</v>
      </c>
      <c r="S35" s="7">
        <v>840</v>
      </c>
      <c r="T35" s="7">
        <v>0</v>
      </c>
      <c r="U35" s="9">
        <v>0</v>
      </c>
      <c r="V35" s="9"/>
    </row>
    <row r="36" s="2" customFormat="1" ht="22.5" customHeight="1" spans="1:22">
      <c r="A36" s="7">
        <f>34</f>
        <v>34</v>
      </c>
      <c r="B36" s="7" t="s">
        <v>114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73</v>
      </c>
      <c r="H36" s="7" t="s">
        <v>45</v>
      </c>
      <c r="I36" s="7" t="s">
        <v>30</v>
      </c>
      <c r="J36" s="7" t="s">
        <v>57</v>
      </c>
      <c r="K36" s="7" t="s">
        <v>32</v>
      </c>
      <c r="L36" s="9">
        <v>1</v>
      </c>
      <c r="M36" s="9">
        <v>1</v>
      </c>
      <c r="N36" s="10">
        <v>43070</v>
      </c>
      <c r="O36" s="7" t="s">
        <v>33</v>
      </c>
      <c r="P36" s="7" t="s">
        <v>60</v>
      </c>
      <c r="Q36" s="7">
        <v>0</v>
      </c>
      <c r="R36" s="9">
        <v>1168</v>
      </c>
      <c r="S36" s="7">
        <v>1168</v>
      </c>
      <c r="T36" s="7">
        <v>0</v>
      </c>
      <c r="U36" s="9">
        <v>0</v>
      </c>
      <c r="V36" s="9"/>
    </row>
    <row r="37" s="2" customFormat="1" ht="22.5" customHeight="1" spans="1:22">
      <c r="A37" s="7">
        <f>35</f>
        <v>35</v>
      </c>
      <c r="B37" s="7" t="s">
        <v>115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73</v>
      </c>
      <c r="H37" s="7" t="s">
        <v>116</v>
      </c>
      <c r="I37" s="7" t="s">
        <v>30</v>
      </c>
      <c r="J37" s="7" t="s">
        <v>57</v>
      </c>
      <c r="K37" s="7" t="s">
        <v>32</v>
      </c>
      <c r="L37" s="9">
        <v>1</v>
      </c>
      <c r="M37" s="9">
        <v>1</v>
      </c>
      <c r="N37" s="10">
        <v>43070</v>
      </c>
      <c r="O37" s="7" t="s">
        <v>33</v>
      </c>
      <c r="P37" s="7" t="s">
        <v>60</v>
      </c>
      <c r="Q37" s="7">
        <v>0</v>
      </c>
      <c r="R37" s="9">
        <v>1168</v>
      </c>
      <c r="S37" s="7">
        <v>1168</v>
      </c>
      <c r="T37" s="7">
        <v>0</v>
      </c>
      <c r="U37" s="9">
        <v>0</v>
      </c>
      <c r="V37" s="9"/>
    </row>
    <row r="38" s="2" customFormat="1" ht="22.5" customHeight="1" spans="1:22">
      <c r="A38" s="7">
        <f>36</f>
        <v>36</v>
      </c>
      <c r="B38" s="7" t="s">
        <v>117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73</v>
      </c>
      <c r="H38" s="7" t="s">
        <v>118</v>
      </c>
      <c r="I38" s="7" t="s">
        <v>30</v>
      </c>
      <c r="J38" s="7" t="s">
        <v>57</v>
      </c>
      <c r="K38" s="7" t="s">
        <v>32</v>
      </c>
      <c r="L38" s="9">
        <v>1</v>
      </c>
      <c r="M38" s="9">
        <v>1</v>
      </c>
      <c r="N38" s="10">
        <v>43070</v>
      </c>
      <c r="O38" s="7" t="s">
        <v>33</v>
      </c>
      <c r="P38" s="7" t="s">
        <v>60</v>
      </c>
      <c r="Q38" s="7">
        <v>0</v>
      </c>
      <c r="R38" s="9">
        <v>1168</v>
      </c>
      <c r="S38" s="7">
        <v>1168</v>
      </c>
      <c r="T38" s="7">
        <v>0</v>
      </c>
      <c r="U38" s="9">
        <v>0</v>
      </c>
      <c r="V38" s="9"/>
    </row>
    <row r="39" s="2" customFormat="1" ht="22.5" customHeight="1" spans="1:22">
      <c r="A39" s="7">
        <f>37</f>
        <v>37</v>
      </c>
      <c r="B39" s="7" t="s">
        <v>119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73</v>
      </c>
      <c r="H39" s="7" t="s">
        <v>78</v>
      </c>
      <c r="I39" s="7" t="s">
        <v>30</v>
      </c>
      <c r="J39" s="7" t="s">
        <v>57</v>
      </c>
      <c r="K39" s="7" t="s">
        <v>32</v>
      </c>
      <c r="L39" s="9">
        <v>1</v>
      </c>
      <c r="M39" s="9">
        <v>1</v>
      </c>
      <c r="N39" s="10">
        <v>43070</v>
      </c>
      <c r="O39" s="7" t="s">
        <v>33</v>
      </c>
      <c r="P39" s="7" t="s">
        <v>60</v>
      </c>
      <c r="Q39" s="7">
        <v>0</v>
      </c>
      <c r="R39" s="9">
        <v>840</v>
      </c>
      <c r="S39" s="7">
        <v>840</v>
      </c>
      <c r="T39" s="7">
        <v>0</v>
      </c>
      <c r="U39" s="9">
        <v>0</v>
      </c>
      <c r="V39" s="9"/>
    </row>
    <row r="40" s="2" customFormat="1" ht="22.5" customHeight="1" spans="1:22">
      <c r="A40" s="7">
        <f>38</f>
        <v>38</v>
      </c>
      <c r="B40" s="7" t="s">
        <v>120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121</v>
      </c>
      <c r="H40" s="7" t="s">
        <v>122</v>
      </c>
      <c r="I40" s="7" t="s">
        <v>30</v>
      </c>
      <c r="J40" s="7" t="s">
        <v>57</v>
      </c>
      <c r="K40" s="7" t="s">
        <v>32</v>
      </c>
      <c r="L40" s="9">
        <v>1</v>
      </c>
      <c r="M40" s="9">
        <v>1</v>
      </c>
      <c r="N40" s="10">
        <v>43070</v>
      </c>
      <c r="O40" s="7" t="s">
        <v>33</v>
      </c>
      <c r="P40" s="7" t="s">
        <v>60</v>
      </c>
      <c r="Q40" s="7">
        <v>0</v>
      </c>
      <c r="R40" s="9">
        <v>840</v>
      </c>
      <c r="S40" s="7">
        <v>840</v>
      </c>
      <c r="T40" s="7">
        <v>0</v>
      </c>
      <c r="U40" s="9">
        <v>0</v>
      </c>
      <c r="V40" s="9"/>
    </row>
    <row r="41" s="2" customFormat="1" ht="22.5" customHeight="1" spans="1:22">
      <c r="A41" s="7">
        <f>39</f>
        <v>39</v>
      </c>
      <c r="B41" s="7" t="s">
        <v>123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55</v>
      </c>
      <c r="H41" s="7" t="s">
        <v>124</v>
      </c>
      <c r="I41" s="7" t="s">
        <v>30</v>
      </c>
      <c r="J41" s="7" t="s">
        <v>57</v>
      </c>
      <c r="K41" s="7" t="s">
        <v>32</v>
      </c>
      <c r="L41" s="9">
        <v>1</v>
      </c>
      <c r="M41" s="9">
        <v>1</v>
      </c>
      <c r="N41" s="10">
        <v>43070</v>
      </c>
      <c r="O41" s="7" t="s">
        <v>33</v>
      </c>
      <c r="P41" s="7" t="s">
        <v>67</v>
      </c>
      <c r="Q41" s="7">
        <v>0</v>
      </c>
      <c r="R41" s="9">
        <v>840</v>
      </c>
      <c r="S41" s="7">
        <v>840</v>
      </c>
      <c r="T41" s="7">
        <v>0</v>
      </c>
      <c r="U41" s="9">
        <v>0</v>
      </c>
      <c r="V41" s="9"/>
    </row>
    <row r="42" s="2" customFormat="1" ht="22.5" customHeight="1" spans="1:22">
      <c r="A42" s="7">
        <f>40</f>
        <v>40</v>
      </c>
      <c r="B42" s="7" t="s">
        <v>125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126</v>
      </c>
      <c r="H42" s="7" t="s">
        <v>122</v>
      </c>
      <c r="I42" s="7" t="s">
        <v>30</v>
      </c>
      <c r="J42" s="7" t="s">
        <v>57</v>
      </c>
      <c r="K42" s="7" t="s">
        <v>32</v>
      </c>
      <c r="L42" s="9">
        <v>1</v>
      </c>
      <c r="M42" s="9">
        <v>1</v>
      </c>
      <c r="N42" s="10">
        <v>43070</v>
      </c>
      <c r="O42" s="7" t="s">
        <v>33</v>
      </c>
      <c r="P42" s="7" t="s">
        <v>60</v>
      </c>
      <c r="Q42" s="7">
        <v>0</v>
      </c>
      <c r="R42" s="9">
        <v>840</v>
      </c>
      <c r="S42" s="7">
        <v>840</v>
      </c>
      <c r="T42" s="7">
        <v>0</v>
      </c>
      <c r="U42" s="9">
        <v>0</v>
      </c>
      <c r="V42" s="9"/>
    </row>
    <row r="43" s="2" customFormat="1" ht="22.5" customHeight="1" spans="1:22">
      <c r="A43" s="7">
        <f>41</f>
        <v>41</v>
      </c>
      <c r="B43" s="7" t="s">
        <v>127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126</v>
      </c>
      <c r="H43" s="7" t="s">
        <v>128</v>
      </c>
      <c r="I43" s="7" t="s">
        <v>30</v>
      </c>
      <c r="J43" s="7" t="s">
        <v>57</v>
      </c>
      <c r="K43" s="7" t="s">
        <v>32</v>
      </c>
      <c r="L43" s="9">
        <v>1</v>
      </c>
      <c r="M43" s="9">
        <v>1</v>
      </c>
      <c r="N43" s="10">
        <v>43070</v>
      </c>
      <c r="O43" s="7" t="s">
        <v>33</v>
      </c>
      <c r="P43" s="7" t="s">
        <v>60</v>
      </c>
      <c r="Q43" s="7">
        <v>0</v>
      </c>
      <c r="R43" s="9">
        <v>840</v>
      </c>
      <c r="S43" s="7">
        <v>840</v>
      </c>
      <c r="T43" s="7">
        <v>0</v>
      </c>
      <c r="U43" s="9">
        <v>0</v>
      </c>
      <c r="V43" s="9"/>
    </row>
    <row r="44" s="2" customFormat="1" ht="22.5" customHeight="1" spans="1:22">
      <c r="A44" s="7">
        <f>42</f>
        <v>42</v>
      </c>
      <c r="B44" s="7" t="s">
        <v>129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126</v>
      </c>
      <c r="H44" s="7" t="s">
        <v>130</v>
      </c>
      <c r="I44" s="7" t="s">
        <v>30</v>
      </c>
      <c r="J44" s="7" t="s">
        <v>57</v>
      </c>
      <c r="K44" s="7" t="s">
        <v>32</v>
      </c>
      <c r="L44" s="9">
        <v>1</v>
      </c>
      <c r="M44" s="9">
        <v>1</v>
      </c>
      <c r="N44" s="10">
        <v>43070</v>
      </c>
      <c r="O44" s="7" t="s">
        <v>33</v>
      </c>
      <c r="P44" s="7" t="s">
        <v>60</v>
      </c>
      <c r="Q44" s="7">
        <v>0</v>
      </c>
      <c r="R44" s="9">
        <v>840</v>
      </c>
      <c r="S44" s="7">
        <v>840</v>
      </c>
      <c r="T44" s="7">
        <v>0</v>
      </c>
      <c r="U44" s="9">
        <v>0</v>
      </c>
      <c r="V44" s="9"/>
    </row>
    <row r="45" s="2" customFormat="1" ht="22.5" customHeight="1" spans="1:22">
      <c r="A45" s="7">
        <f>43</f>
        <v>43</v>
      </c>
      <c r="B45" s="7" t="s">
        <v>131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73</v>
      </c>
      <c r="H45" s="7" t="s">
        <v>132</v>
      </c>
      <c r="I45" s="7" t="s">
        <v>30</v>
      </c>
      <c r="J45" s="7" t="s">
        <v>57</v>
      </c>
      <c r="K45" s="7" t="s">
        <v>32</v>
      </c>
      <c r="L45" s="9">
        <v>1</v>
      </c>
      <c r="M45" s="9">
        <v>1</v>
      </c>
      <c r="N45" s="10">
        <v>43070</v>
      </c>
      <c r="O45" s="7" t="s">
        <v>33</v>
      </c>
      <c r="P45" s="7" t="s">
        <v>60</v>
      </c>
      <c r="Q45" s="7">
        <v>0</v>
      </c>
      <c r="R45" s="9">
        <v>1168</v>
      </c>
      <c r="S45" s="7">
        <v>1168</v>
      </c>
      <c r="T45" s="7">
        <v>0</v>
      </c>
      <c r="U45" s="9">
        <v>0</v>
      </c>
      <c r="V45" s="9"/>
    </row>
    <row r="46" s="2" customFormat="1" ht="22.5" customHeight="1" spans="1:22">
      <c r="A46" s="7">
        <f>44</f>
        <v>44</v>
      </c>
      <c r="B46" s="7" t="s">
        <v>133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121</v>
      </c>
      <c r="H46" s="7" t="s">
        <v>134</v>
      </c>
      <c r="I46" s="7" t="s">
        <v>30</v>
      </c>
      <c r="J46" s="7" t="s">
        <v>57</v>
      </c>
      <c r="K46" s="7" t="s">
        <v>32</v>
      </c>
      <c r="L46" s="9">
        <v>1</v>
      </c>
      <c r="M46" s="9">
        <v>1</v>
      </c>
      <c r="N46" s="10">
        <v>43070</v>
      </c>
      <c r="O46" s="7" t="s">
        <v>33</v>
      </c>
      <c r="P46" s="7" t="s">
        <v>60</v>
      </c>
      <c r="Q46" s="7">
        <v>0</v>
      </c>
      <c r="R46" s="9">
        <v>840</v>
      </c>
      <c r="S46" s="7">
        <v>840</v>
      </c>
      <c r="T46" s="7">
        <v>0</v>
      </c>
      <c r="U46" s="9">
        <v>0</v>
      </c>
      <c r="V46" s="9"/>
    </row>
    <row r="47" s="2" customFormat="1" ht="22.5" customHeight="1" spans="1:22">
      <c r="A47" s="7">
        <f>45</f>
        <v>45</v>
      </c>
      <c r="B47" s="7" t="s">
        <v>135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121</v>
      </c>
      <c r="H47" s="7" t="s">
        <v>136</v>
      </c>
      <c r="I47" s="7" t="s">
        <v>30</v>
      </c>
      <c r="J47" s="7" t="s">
        <v>57</v>
      </c>
      <c r="K47" s="7" t="s">
        <v>32</v>
      </c>
      <c r="L47" s="9">
        <v>1</v>
      </c>
      <c r="M47" s="9">
        <v>1</v>
      </c>
      <c r="N47" s="10">
        <v>43070</v>
      </c>
      <c r="O47" s="7" t="s">
        <v>33</v>
      </c>
      <c r="P47" s="7" t="s">
        <v>60</v>
      </c>
      <c r="Q47" s="7">
        <v>0</v>
      </c>
      <c r="R47" s="9">
        <v>840</v>
      </c>
      <c r="S47" s="7">
        <v>840</v>
      </c>
      <c r="T47" s="7">
        <v>0</v>
      </c>
      <c r="U47" s="9">
        <v>0</v>
      </c>
      <c r="V47" s="9"/>
    </row>
    <row r="48" s="2" customFormat="1" ht="22.5" customHeight="1" spans="1:22">
      <c r="A48" s="7">
        <f>46</f>
        <v>46</v>
      </c>
      <c r="B48" s="7" t="s">
        <v>137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121</v>
      </c>
      <c r="H48" s="7" t="s">
        <v>138</v>
      </c>
      <c r="I48" s="7" t="s">
        <v>30</v>
      </c>
      <c r="J48" s="7" t="s">
        <v>57</v>
      </c>
      <c r="K48" s="7" t="s">
        <v>32</v>
      </c>
      <c r="L48" s="9">
        <v>1</v>
      </c>
      <c r="M48" s="9">
        <v>1</v>
      </c>
      <c r="N48" s="10">
        <v>43070</v>
      </c>
      <c r="O48" s="7" t="s">
        <v>33</v>
      </c>
      <c r="P48" s="7" t="s">
        <v>60</v>
      </c>
      <c r="Q48" s="7">
        <v>0</v>
      </c>
      <c r="R48" s="9">
        <v>840</v>
      </c>
      <c r="S48" s="7">
        <v>840</v>
      </c>
      <c r="T48" s="7">
        <v>0</v>
      </c>
      <c r="U48" s="9">
        <v>0</v>
      </c>
      <c r="V48" s="9"/>
    </row>
    <row r="49" s="2" customFormat="1" ht="22.5" customHeight="1" spans="1:22">
      <c r="A49" s="7">
        <f>47</f>
        <v>47</v>
      </c>
      <c r="B49" s="7" t="s">
        <v>139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38</v>
      </c>
      <c r="H49" s="7" t="s">
        <v>140</v>
      </c>
      <c r="I49" s="7" t="s">
        <v>30</v>
      </c>
      <c r="J49" s="7" t="s">
        <v>57</v>
      </c>
      <c r="K49" s="7" t="s">
        <v>32</v>
      </c>
      <c r="L49" s="9">
        <v>1</v>
      </c>
      <c r="M49" s="9">
        <v>1</v>
      </c>
      <c r="N49" s="10">
        <v>43070</v>
      </c>
      <c r="O49" s="7" t="s">
        <v>33</v>
      </c>
      <c r="P49" s="7" t="s">
        <v>60</v>
      </c>
      <c r="Q49" s="7">
        <v>0</v>
      </c>
      <c r="R49" s="9">
        <v>840</v>
      </c>
      <c r="S49" s="7">
        <v>840</v>
      </c>
      <c r="T49" s="7">
        <v>0</v>
      </c>
      <c r="U49" s="9">
        <v>0</v>
      </c>
      <c r="V49" s="9"/>
    </row>
    <row r="50" s="2" customFormat="1" ht="22.5" customHeight="1" spans="1:22">
      <c r="A50" s="7">
        <f>48</f>
        <v>48</v>
      </c>
      <c r="B50" s="7" t="s">
        <v>141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38</v>
      </c>
      <c r="H50" s="7" t="s">
        <v>142</v>
      </c>
      <c r="I50" s="7" t="s">
        <v>30</v>
      </c>
      <c r="J50" s="7" t="s">
        <v>57</v>
      </c>
      <c r="K50" s="7" t="s">
        <v>32</v>
      </c>
      <c r="L50" s="9">
        <v>1</v>
      </c>
      <c r="M50" s="9">
        <v>1</v>
      </c>
      <c r="N50" s="10">
        <v>43070</v>
      </c>
      <c r="O50" s="7" t="s">
        <v>33</v>
      </c>
      <c r="P50" s="7" t="s">
        <v>60</v>
      </c>
      <c r="Q50" s="7">
        <v>0</v>
      </c>
      <c r="R50" s="9">
        <v>840</v>
      </c>
      <c r="S50" s="7">
        <v>840</v>
      </c>
      <c r="T50" s="7">
        <v>0</v>
      </c>
      <c r="U50" s="9">
        <v>0</v>
      </c>
      <c r="V50" s="9"/>
    </row>
    <row r="51" s="2" customFormat="1" ht="22.5" customHeight="1" spans="1:22">
      <c r="A51" s="7">
        <f>49</f>
        <v>49</v>
      </c>
      <c r="B51" s="7" t="s">
        <v>143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38</v>
      </c>
      <c r="H51" s="7" t="s">
        <v>144</v>
      </c>
      <c r="I51" s="7" t="s">
        <v>30</v>
      </c>
      <c r="J51" s="7" t="s">
        <v>57</v>
      </c>
      <c r="K51" s="7" t="s">
        <v>32</v>
      </c>
      <c r="L51" s="9">
        <v>1</v>
      </c>
      <c r="M51" s="9">
        <v>1</v>
      </c>
      <c r="N51" s="10">
        <v>43070</v>
      </c>
      <c r="O51" s="7" t="s">
        <v>33</v>
      </c>
      <c r="P51" s="7" t="s">
        <v>60</v>
      </c>
      <c r="Q51" s="7">
        <v>0</v>
      </c>
      <c r="R51" s="9">
        <v>840</v>
      </c>
      <c r="S51" s="7">
        <v>840</v>
      </c>
      <c r="T51" s="7">
        <v>0</v>
      </c>
      <c r="U51" s="9">
        <v>0</v>
      </c>
      <c r="V51" s="9"/>
    </row>
    <row r="52" s="2" customFormat="1" ht="22.5" customHeight="1" spans="1:22">
      <c r="A52" s="7">
        <f>50</f>
        <v>50</v>
      </c>
      <c r="B52" s="7" t="s">
        <v>145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38</v>
      </c>
      <c r="H52" s="7" t="s">
        <v>146</v>
      </c>
      <c r="I52" s="7" t="s">
        <v>30</v>
      </c>
      <c r="J52" s="7" t="s">
        <v>57</v>
      </c>
      <c r="K52" s="7" t="s">
        <v>32</v>
      </c>
      <c r="L52" s="9">
        <v>1</v>
      </c>
      <c r="M52" s="9">
        <v>1</v>
      </c>
      <c r="N52" s="10">
        <v>43070</v>
      </c>
      <c r="O52" s="7" t="s">
        <v>33</v>
      </c>
      <c r="P52" s="7" t="s">
        <v>60</v>
      </c>
      <c r="Q52" s="7">
        <v>0</v>
      </c>
      <c r="R52" s="9">
        <v>840</v>
      </c>
      <c r="S52" s="7">
        <v>840</v>
      </c>
      <c r="T52" s="7">
        <v>0</v>
      </c>
      <c r="U52" s="9">
        <v>0</v>
      </c>
      <c r="V52" s="9"/>
    </row>
    <row r="53" s="2" customFormat="1" ht="22.5" customHeight="1" spans="1:22">
      <c r="A53" s="7">
        <f>51</f>
        <v>51</v>
      </c>
      <c r="B53" s="7" t="s">
        <v>147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38</v>
      </c>
      <c r="H53" s="7" t="s">
        <v>148</v>
      </c>
      <c r="I53" s="7" t="s">
        <v>30</v>
      </c>
      <c r="J53" s="7" t="s">
        <v>57</v>
      </c>
      <c r="K53" s="7" t="s">
        <v>32</v>
      </c>
      <c r="L53" s="9">
        <v>1</v>
      </c>
      <c r="M53" s="9">
        <v>1</v>
      </c>
      <c r="N53" s="10">
        <v>43070</v>
      </c>
      <c r="O53" s="7" t="s">
        <v>33</v>
      </c>
      <c r="P53" s="7" t="s">
        <v>60</v>
      </c>
      <c r="Q53" s="7">
        <v>0</v>
      </c>
      <c r="R53" s="9">
        <v>840</v>
      </c>
      <c r="S53" s="7">
        <v>840</v>
      </c>
      <c r="T53" s="7">
        <v>0</v>
      </c>
      <c r="U53" s="9">
        <v>0</v>
      </c>
      <c r="V53" s="9"/>
    </row>
    <row r="54" s="2" customFormat="1" ht="22.5" customHeight="1" spans="1:22">
      <c r="A54" s="7">
        <f>52</f>
        <v>52</v>
      </c>
      <c r="B54" s="7" t="s">
        <v>149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150</v>
      </c>
      <c r="H54" s="7" t="s">
        <v>151</v>
      </c>
      <c r="I54" s="7" t="s">
        <v>30</v>
      </c>
      <c r="J54" s="7" t="s">
        <v>57</v>
      </c>
      <c r="K54" s="7" t="s">
        <v>32</v>
      </c>
      <c r="L54" s="9">
        <v>1</v>
      </c>
      <c r="M54" s="9">
        <v>1</v>
      </c>
      <c r="N54" s="10">
        <v>43070</v>
      </c>
      <c r="O54" s="7" t="s">
        <v>33</v>
      </c>
      <c r="P54" s="7" t="s">
        <v>67</v>
      </c>
      <c r="Q54" s="7">
        <v>0</v>
      </c>
      <c r="R54" s="9">
        <v>840</v>
      </c>
      <c r="S54" s="7">
        <v>840</v>
      </c>
      <c r="T54" s="7">
        <v>0</v>
      </c>
      <c r="U54" s="9">
        <v>0</v>
      </c>
      <c r="V54" s="9"/>
    </row>
    <row r="55" s="2" customFormat="1" ht="22.5" customHeight="1" spans="1:22">
      <c r="A55" s="7">
        <f>53</f>
        <v>53</v>
      </c>
      <c r="B55" s="7" t="s">
        <v>152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150</v>
      </c>
      <c r="H55" s="7" t="s">
        <v>153</v>
      </c>
      <c r="I55" s="7" t="s">
        <v>30</v>
      </c>
      <c r="J55" s="7" t="s">
        <v>57</v>
      </c>
      <c r="K55" s="7" t="s">
        <v>32</v>
      </c>
      <c r="L55" s="9">
        <v>1</v>
      </c>
      <c r="M55" s="9">
        <v>1</v>
      </c>
      <c r="N55" s="10">
        <v>43070</v>
      </c>
      <c r="O55" s="7" t="s">
        <v>33</v>
      </c>
      <c r="P55" s="7" t="s">
        <v>67</v>
      </c>
      <c r="Q55" s="7">
        <v>0</v>
      </c>
      <c r="R55" s="9">
        <v>840</v>
      </c>
      <c r="S55" s="7">
        <v>840</v>
      </c>
      <c r="T55" s="7">
        <v>0</v>
      </c>
      <c r="U55" s="9">
        <v>0</v>
      </c>
      <c r="V55" s="9"/>
    </row>
    <row r="56" s="2" customFormat="1" ht="22.5" customHeight="1" spans="1:22">
      <c r="A56" s="7">
        <f>54</f>
        <v>54</v>
      </c>
      <c r="B56" s="7" t="s">
        <v>154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38</v>
      </c>
      <c r="H56" s="7" t="s">
        <v>155</v>
      </c>
      <c r="I56" s="7" t="s">
        <v>30</v>
      </c>
      <c r="J56" s="7" t="s">
        <v>57</v>
      </c>
      <c r="K56" s="7" t="s">
        <v>32</v>
      </c>
      <c r="L56" s="9">
        <v>1</v>
      </c>
      <c r="M56" s="9">
        <v>1</v>
      </c>
      <c r="N56" s="10">
        <v>43070</v>
      </c>
      <c r="O56" s="7" t="s">
        <v>33</v>
      </c>
      <c r="P56" s="7" t="s">
        <v>60</v>
      </c>
      <c r="Q56" s="7">
        <v>0</v>
      </c>
      <c r="R56" s="9">
        <v>840</v>
      </c>
      <c r="S56" s="7">
        <v>840</v>
      </c>
      <c r="T56" s="7">
        <v>0</v>
      </c>
      <c r="U56" s="9">
        <v>0</v>
      </c>
      <c r="V56" s="9"/>
    </row>
    <row r="57" s="2" customFormat="1" ht="22.5" customHeight="1" spans="1:22">
      <c r="A57" s="7">
        <f>55</f>
        <v>55</v>
      </c>
      <c r="B57" s="7" t="s">
        <v>156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38</v>
      </c>
      <c r="H57" s="7" t="s">
        <v>157</v>
      </c>
      <c r="I57" s="7" t="s">
        <v>30</v>
      </c>
      <c r="J57" s="7" t="s">
        <v>57</v>
      </c>
      <c r="K57" s="7" t="s">
        <v>32</v>
      </c>
      <c r="L57" s="9">
        <v>1</v>
      </c>
      <c r="M57" s="9">
        <v>1</v>
      </c>
      <c r="N57" s="10">
        <v>43070</v>
      </c>
      <c r="O57" s="7" t="s">
        <v>33</v>
      </c>
      <c r="P57" s="7" t="s">
        <v>60</v>
      </c>
      <c r="Q57" s="7">
        <v>0</v>
      </c>
      <c r="R57" s="9">
        <v>840</v>
      </c>
      <c r="S57" s="7">
        <v>840</v>
      </c>
      <c r="T57" s="7">
        <v>0</v>
      </c>
      <c r="U57" s="9">
        <v>0</v>
      </c>
      <c r="V57" s="9"/>
    </row>
    <row r="58" s="2" customFormat="1" ht="22.5" customHeight="1" spans="1:22">
      <c r="A58" s="7">
        <f>56</f>
        <v>56</v>
      </c>
      <c r="B58" s="7" t="s">
        <v>158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38</v>
      </c>
      <c r="H58" s="7" t="s">
        <v>159</v>
      </c>
      <c r="I58" s="7" t="s">
        <v>30</v>
      </c>
      <c r="J58" s="7" t="s">
        <v>57</v>
      </c>
      <c r="K58" s="7" t="s">
        <v>32</v>
      </c>
      <c r="L58" s="9">
        <v>1</v>
      </c>
      <c r="M58" s="9">
        <v>1</v>
      </c>
      <c r="N58" s="10">
        <v>43070</v>
      </c>
      <c r="O58" s="7" t="s">
        <v>33</v>
      </c>
      <c r="P58" s="7" t="s">
        <v>60</v>
      </c>
      <c r="Q58" s="7">
        <v>0</v>
      </c>
      <c r="R58" s="9">
        <v>840</v>
      </c>
      <c r="S58" s="7">
        <v>840</v>
      </c>
      <c r="T58" s="7">
        <v>0</v>
      </c>
      <c r="U58" s="9">
        <v>0</v>
      </c>
      <c r="V58" s="9"/>
    </row>
    <row r="59" s="2" customFormat="1" ht="22.5" customHeight="1" spans="1:22">
      <c r="A59" s="7">
        <f>57</f>
        <v>57</v>
      </c>
      <c r="B59" s="7" t="s">
        <v>160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28</v>
      </c>
      <c r="H59" s="7" t="s">
        <v>161</v>
      </c>
      <c r="I59" s="7" t="s">
        <v>30</v>
      </c>
      <c r="J59" s="7" t="s">
        <v>57</v>
      </c>
      <c r="K59" s="7" t="s">
        <v>32</v>
      </c>
      <c r="L59" s="9">
        <v>1</v>
      </c>
      <c r="M59" s="9">
        <v>1</v>
      </c>
      <c r="N59" s="10">
        <v>43070</v>
      </c>
      <c r="O59" s="7" t="s">
        <v>33</v>
      </c>
      <c r="P59" s="7" t="s">
        <v>60</v>
      </c>
      <c r="Q59" s="7">
        <v>0</v>
      </c>
      <c r="R59" s="9">
        <v>840</v>
      </c>
      <c r="S59" s="7">
        <v>840</v>
      </c>
      <c r="T59" s="7">
        <v>0</v>
      </c>
      <c r="U59" s="9">
        <v>0</v>
      </c>
      <c r="V59" s="9"/>
    </row>
    <row r="60" s="2" customFormat="1" ht="22.5" customHeight="1" spans="1:22">
      <c r="A60" s="7">
        <f>58</f>
        <v>58</v>
      </c>
      <c r="B60" s="7" t="s">
        <v>162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28</v>
      </c>
      <c r="H60" s="7" t="s">
        <v>163</v>
      </c>
      <c r="I60" s="7" t="s">
        <v>30</v>
      </c>
      <c r="J60" s="7" t="s">
        <v>57</v>
      </c>
      <c r="K60" s="7" t="s">
        <v>32</v>
      </c>
      <c r="L60" s="9">
        <v>1</v>
      </c>
      <c r="M60" s="9">
        <v>1</v>
      </c>
      <c r="N60" s="10">
        <v>43070</v>
      </c>
      <c r="O60" s="7" t="s">
        <v>33</v>
      </c>
      <c r="P60" s="7" t="s">
        <v>60</v>
      </c>
      <c r="Q60" s="7">
        <v>0</v>
      </c>
      <c r="R60" s="9">
        <v>840</v>
      </c>
      <c r="S60" s="7">
        <v>840</v>
      </c>
      <c r="T60" s="7">
        <v>0</v>
      </c>
      <c r="U60" s="9">
        <v>0</v>
      </c>
      <c r="V60" s="9"/>
    </row>
    <row r="61" s="2" customFormat="1" ht="22.5" customHeight="1" spans="1:22">
      <c r="A61" s="7">
        <f>59</f>
        <v>59</v>
      </c>
      <c r="B61" s="7" t="s">
        <v>164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28</v>
      </c>
      <c r="H61" s="7" t="s">
        <v>165</v>
      </c>
      <c r="I61" s="7" t="s">
        <v>30</v>
      </c>
      <c r="J61" s="7" t="s">
        <v>57</v>
      </c>
      <c r="K61" s="7" t="s">
        <v>32</v>
      </c>
      <c r="L61" s="9">
        <v>1</v>
      </c>
      <c r="M61" s="9">
        <v>1</v>
      </c>
      <c r="N61" s="10">
        <v>43070</v>
      </c>
      <c r="O61" s="7" t="s">
        <v>33</v>
      </c>
      <c r="P61" s="7" t="s">
        <v>60</v>
      </c>
      <c r="Q61" s="7">
        <v>0</v>
      </c>
      <c r="R61" s="9">
        <v>840</v>
      </c>
      <c r="S61" s="7">
        <v>840</v>
      </c>
      <c r="T61" s="7">
        <v>0</v>
      </c>
      <c r="U61" s="9">
        <v>0</v>
      </c>
      <c r="V61" s="9"/>
    </row>
    <row r="62" s="2" customFormat="1" ht="22.5" customHeight="1" spans="1:22">
      <c r="A62" s="7">
        <f>60</f>
        <v>60</v>
      </c>
      <c r="B62" s="7" t="s">
        <v>166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28</v>
      </c>
      <c r="H62" s="7" t="s">
        <v>167</v>
      </c>
      <c r="I62" s="7" t="s">
        <v>30</v>
      </c>
      <c r="J62" s="7" t="s">
        <v>57</v>
      </c>
      <c r="K62" s="7" t="s">
        <v>32</v>
      </c>
      <c r="L62" s="9">
        <v>1</v>
      </c>
      <c r="M62" s="9">
        <v>1</v>
      </c>
      <c r="N62" s="10">
        <v>43070</v>
      </c>
      <c r="O62" s="7" t="s">
        <v>33</v>
      </c>
      <c r="P62" s="7" t="s">
        <v>60</v>
      </c>
      <c r="Q62" s="7">
        <v>0</v>
      </c>
      <c r="R62" s="9">
        <v>840</v>
      </c>
      <c r="S62" s="7">
        <v>840</v>
      </c>
      <c r="T62" s="7">
        <v>0</v>
      </c>
      <c r="U62" s="9">
        <v>0</v>
      </c>
      <c r="V62" s="9"/>
    </row>
    <row r="63" s="2" customFormat="1" ht="22.5" customHeight="1" spans="1:22">
      <c r="A63" s="7">
        <f>61</f>
        <v>61</v>
      </c>
      <c r="B63" s="7" t="s">
        <v>168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28</v>
      </c>
      <c r="H63" s="7" t="s">
        <v>169</v>
      </c>
      <c r="I63" s="7" t="s">
        <v>30</v>
      </c>
      <c r="J63" s="7" t="s">
        <v>57</v>
      </c>
      <c r="K63" s="7" t="s">
        <v>32</v>
      </c>
      <c r="L63" s="9">
        <v>1</v>
      </c>
      <c r="M63" s="9">
        <v>1</v>
      </c>
      <c r="N63" s="10">
        <v>43070</v>
      </c>
      <c r="O63" s="7" t="s">
        <v>33</v>
      </c>
      <c r="P63" s="7" t="s">
        <v>60</v>
      </c>
      <c r="Q63" s="7">
        <v>0</v>
      </c>
      <c r="R63" s="9">
        <v>840</v>
      </c>
      <c r="S63" s="7">
        <v>840</v>
      </c>
      <c r="T63" s="7">
        <v>0</v>
      </c>
      <c r="U63" s="9">
        <v>0</v>
      </c>
      <c r="V63" s="9"/>
    </row>
    <row r="64" s="2" customFormat="1" ht="22.5" customHeight="1" spans="1:22">
      <c r="A64" s="7">
        <f>62</f>
        <v>62</v>
      </c>
      <c r="B64" s="7" t="s">
        <v>170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126</v>
      </c>
      <c r="H64" s="7" t="s">
        <v>171</v>
      </c>
      <c r="I64" s="7" t="s">
        <v>30</v>
      </c>
      <c r="J64" s="7" t="s">
        <v>57</v>
      </c>
      <c r="K64" s="7" t="s">
        <v>32</v>
      </c>
      <c r="L64" s="9">
        <v>1</v>
      </c>
      <c r="M64" s="9">
        <v>1</v>
      </c>
      <c r="N64" s="10">
        <v>43070</v>
      </c>
      <c r="O64" s="7" t="s">
        <v>33</v>
      </c>
      <c r="P64" s="7" t="s">
        <v>60</v>
      </c>
      <c r="Q64" s="7">
        <v>0</v>
      </c>
      <c r="R64" s="9">
        <v>840</v>
      </c>
      <c r="S64" s="7">
        <v>840</v>
      </c>
      <c r="T64" s="7">
        <v>0</v>
      </c>
      <c r="U64" s="9">
        <v>0</v>
      </c>
      <c r="V64" s="9"/>
    </row>
    <row r="65" s="2" customFormat="1" ht="22.5" customHeight="1" spans="1:22">
      <c r="A65" s="7">
        <f>63</f>
        <v>63</v>
      </c>
      <c r="B65" s="7" t="s">
        <v>172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28</v>
      </c>
      <c r="H65" s="7" t="s">
        <v>173</v>
      </c>
      <c r="I65" s="7" t="s">
        <v>30</v>
      </c>
      <c r="J65" s="7" t="s">
        <v>57</v>
      </c>
      <c r="K65" s="7" t="s">
        <v>32</v>
      </c>
      <c r="L65" s="9">
        <v>1</v>
      </c>
      <c r="M65" s="9">
        <v>1</v>
      </c>
      <c r="N65" s="10">
        <v>43412</v>
      </c>
      <c r="O65" s="7" t="s">
        <v>174</v>
      </c>
      <c r="P65" s="7" t="s">
        <v>64</v>
      </c>
      <c r="Q65" s="7">
        <v>0</v>
      </c>
      <c r="R65" s="9">
        <v>1458</v>
      </c>
      <c r="S65" s="7">
        <v>1458</v>
      </c>
      <c r="T65" s="7">
        <v>0</v>
      </c>
      <c r="U65" s="9">
        <v>0</v>
      </c>
      <c r="V65" s="9"/>
    </row>
    <row r="66" s="2" customFormat="1" ht="22.5" customHeight="1" spans="1:22">
      <c r="A66" s="7">
        <f>64</f>
        <v>64</v>
      </c>
      <c r="B66" s="7" t="s">
        <v>172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28</v>
      </c>
      <c r="H66" s="7" t="s">
        <v>175</v>
      </c>
      <c r="I66" s="7" t="s">
        <v>30</v>
      </c>
      <c r="J66" s="7" t="s">
        <v>57</v>
      </c>
      <c r="K66" s="7" t="s">
        <v>32</v>
      </c>
      <c r="L66" s="9">
        <v>1</v>
      </c>
      <c r="M66" s="9">
        <v>1</v>
      </c>
      <c r="N66" s="10">
        <v>43412</v>
      </c>
      <c r="O66" s="7" t="s">
        <v>174</v>
      </c>
      <c r="P66" s="7" t="s">
        <v>64</v>
      </c>
      <c r="Q66" s="7">
        <v>0</v>
      </c>
      <c r="R66" s="9">
        <v>1168</v>
      </c>
      <c r="S66" s="7">
        <v>1168</v>
      </c>
      <c r="T66" s="7">
        <v>0</v>
      </c>
      <c r="U66" s="9">
        <v>0</v>
      </c>
      <c r="V66" s="9"/>
    </row>
    <row r="67" s="2" customFormat="1" ht="22.5" customHeight="1" spans="1:22">
      <c r="A67" s="7">
        <f>65</f>
        <v>65</v>
      </c>
      <c r="B67" s="7" t="s">
        <v>176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28</v>
      </c>
      <c r="H67" s="7" t="s">
        <v>177</v>
      </c>
      <c r="I67" s="7" t="s">
        <v>30</v>
      </c>
      <c r="J67" s="7" t="s">
        <v>57</v>
      </c>
      <c r="K67" s="7" t="s">
        <v>32</v>
      </c>
      <c r="L67" s="9">
        <v>1</v>
      </c>
      <c r="M67" s="9">
        <v>1</v>
      </c>
      <c r="N67" s="10">
        <v>43412</v>
      </c>
      <c r="O67" s="7" t="s">
        <v>174</v>
      </c>
      <c r="P67" s="7" t="s">
        <v>64</v>
      </c>
      <c r="Q67" s="7">
        <v>0</v>
      </c>
      <c r="R67" s="9">
        <v>1458</v>
      </c>
      <c r="S67" s="7">
        <v>1458</v>
      </c>
      <c r="T67" s="7">
        <v>0</v>
      </c>
      <c r="U67" s="9">
        <v>0</v>
      </c>
      <c r="V67" s="9"/>
    </row>
    <row r="68" s="2" customFormat="1" ht="22.5" customHeight="1" spans="1:22">
      <c r="A68" s="7">
        <f>66</f>
        <v>66</v>
      </c>
      <c r="B68" s="7" t="s">
        <v>178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93</v>
      </c>
      <c r="H68" s="7" t="s">
        <v>179</v>
      </c>
      <c r="I68" s="7" t="s">
        <v>30</v>
      </c>
      <c r="J68" s="7" t="s">
        <v>57</v>
      </c>
      <c r="K68" s="7" t="s">
        <v>32</v>
      </c>
      <c r="L68" s="9">
        <v>1</v>
      </c>
      <c r="M68" s="9">
        <v>1</v>
      </c>
      <c r="N68" s="10">
        <v>43070</v>
      </c>
      <c r="O68" s="7" t="s">
        <v>81</v>
      </c>
      <c r="P68" s="7" t="s">
        <v>60</v>
      </c>
      <c r="Q68" s="7">
        <v>0</v>
      </c>
      <c r="R68" s="9">
        <v>1458</v>
      </c>
      <c r="S68" s="7">
        <v>1458</v>
      </c>
      <c r="T68" s="7">
        <v>0</v>
      </c>
      <c r="U68" s="9">
        <v>0</v>
      </c>
      <c r="V68" s="9"/>
    </row>
    <row r="69" s="2" customFormat="1" ht="22.5" customHeight="1" spans="1:22">
      <c r="A69" s="7">
        <f>67</f>
        <v>67</v>
      </c>
      <c r="B69" s="7" t="s">
        <v>180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38</v>
      </c>
      <c r="H69" s="7" t="s">
        <v>181</v>
      </c>
      <c r="I69" s="7" t="s">
        <v>30</v>
      </c>
      <c r="J69" s="7" t="s">
        <v>31</v>
      </c>
      <c r="K69" s="7" t="s">
        <v>32</v>
      </c>
      <c r="L69" s="9">
        <v>1</v>
      </c>
      <c r="M69" s="9">
        <v>1</v>
      </c>
      <c r="N69" s="10">
        <v>44496</v>
      </c>
      <c r="O69" s="7" t="s">
        <v>182</v>
      </c>
      <c r="P69" s="7" t="s">
        <v>64</v>
      </c>
      <c r="Q69" s="7">
        <v>0</v>
      </c>
      <c r="R69" s="9">
        <v>1546</v>
      </c>
      <c r="S69" s="7">
        <v>1546</v>
      </c>
      <c r="T69" s="7">
        <v>0</v>
      </c>
      <c r="U69" s="9">
        <v>0</v>
      </c>
      <c r="V69" s="9" t="s">
        <v>34</v>
      </c>
    </row>
    <row r="70" s="2" customFormat="1" ht="22.5" customHeight="1" spans="1:22">
      <c r="A70" s="7">
        <f>68</f>
        <v>68</v>
      </c>
      <c r="B70" s="7" t="s">
        <v>183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38</v>
      </c>
      <c r="H70" s="7" t="s">
        <v>184</v>
      </c>
      <c r="I70" s="7" t="s">
        <v>30</v>
      </c>
      <c r="J70" s="7" t="s">
        <v>57</v>
      </c>
      <c r="K70" s="7" t="s">
        <v>32</v>
      </c>
      <c r="L70" s="9">
        <v>1</v>
      </c>
      <c r="M70" s="9">
        <v>1</v>
      </c>
      <c r="N70" s="10">
        <v>44497</v>
      </c>
      <c r="O70" s="7" t="s">
        <v>182</v>
      </c>
      <c r="P70" s="7" t="s">
        <v>64</v>
      </c>
      <c r="Q70" s="7">
        <v>0</v>
      </c>
      <c r="R70" s="9">
        <v>1458</v>
      </c>
      <c r="S70" s="7">
        <v>1458</v>
      </c>
      <c r="T70" s="7">
        <v>0</v>
      </c>
      <c r="U70" s="9">
        <v>0</v>
      </c>
      <c r="V70" s="9"/>
    </row>
    <row r="71" s="2" customFormat="1" ht="22.5" customHeight="1" spans="1:22">
      <c r="A71" s="7">
        <f>69</f>
        <v>69</v>
      </c>
      <c r="B71" s="7" t="s">
        <v>185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28</v>
      </c>
      <c r="H71" s="7" t="s">
        <v>186</v>
      </c>
      <c r="I71" s="7" t="s">
        <v>30</v>
      </c>
      <c r="J71" s="7" t="s">
        <v>31</v>
      </c>
      <c r="K71" s="7" t="s">
        <v>32</v>
      </c>
      <c r="L71" s="9">
        <v>1</v>
      </c>
      <c r="M71" s="9">
        <v>1</v>
      </c>
      <c r="N71" s="10">
        <v>43070</v>
      </c>
      <c r="O71" s="7" t="s">
        <v>33</v>
      </c>
      <c r="P71" s="7" t="s">
        <v>60</v>
      </c>
      <c r="Q71" s="7">
        <v>0</v>
      </c>
      <c r="R71" s="9">
        <v>1045</v>
      </c>
      <c r="S71" s="7">
        <v>1045</v>
      </c>
      <c r="T71" s="7">
        <v>0</v>
      </c>
      <c r="U71" s="9">
        <v>0</v>
      </c>
      <c r="V71" s="9" t="s">
        <v>34</v>
      </c>
    </row>
    <row r="72" s="2" customFormat="1" ht="22.5" customHeight="1" spans="1:22">
      <c r="A72" s="7">
        <f>70</f>
        <v>70</v>
      </c>
      <c r="B72" s="7" t="s">
        <v>187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38</v>
      </c>
      <c r="H72" s="7" t="s">
        <v>188</v>
      </c>
      <c r="I72" s="7" t="s">
        <v>30</v>
      </c>
      <c r="J72" s="7" t="s">
        <v>57</v>
      </c>
      <c r="K72" s="7" t="s">
        <v>32</v>
      </c>
      <c r="L72" s="9">
        <v>1</v>
      </c>
      <c r="M72" s="9">
        <v>1</v>
      </c>
      <c r="N72" s="10">
        <v>43070</v>
      </c>
      <c r="O72" s="7" t="s">
        <v>33</v>
      </c>
      <c r="P72" s="7" t="s">
        <v>60</v>
      </c>
      <c r="Q72" s="7">
        <v>0</v>
      </c>
      <c r="R72" s="9">
        <v>840</v>
      </c>
      <c r="S72" s="7">
        <v>840</v>
      </c>
      <c r="T72" s="7">
        <v>0</v>
      </c>
      <c r="U72" s="9">
        <v>0</v>
      </c>
      <c r="V72" s="9"/>
    </row>
    <row r="73" s="2" customFormat="1" ht="22.5" customHeight="1" spans="1:22">
      <c r="A73" s="7">
        <f>71</f>
        <v>71</v>
      </c>
      <c r="B73" s="7" t="s">
        <v>189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28</v>
      </c>
      <c r="H73" s="7" t="s">
        <v>190</v>
      </c>
      <c r="I73" s="7" t="s">
        <v>30</v>
      </c>
      <c r="J73" s="7" t="s">
        <v>57</v>
      </c>
      <c r="K73" s="7" t="s">
        <v>32</v>
      </c>
      <c r="L73" s="9">
        <v>1</v>
      </c>
      <c r="M73" s="9">
        <v>1</v>
      </c>
      <c r="N73" s="10">
        <v>43070</v>
      </c>
      <c r="O73" s="7" t="s">
        <v>33</v>
      </c>
      <c r="P73" s="7" t="s">
        <v>60</v>
      </c>
      <c r="Q73" s="7">
        <v>0</v>
      </c>
      <c r="R73" s="9">
        <v>1168</v>
      </c>
      <c r="S73" s="7">
        <v>1168</v>
      </c>
      <c r="T73" s="7">
        <v>0</v>
      </c>
      <c r="U73" s="9">
        <v>0</v>
      </c>
      <c r="V73" s="9"/>
    </row>
    <row r="74" s="2" customFormat="1" ht="22.5" customHeight="1" spans="1:22">
      <c r="A74" s="7">
        <f>72</f>
        <v>72</v>
      </c>
      <c r="B74" s="7" t="s">
        <v>191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28</v>
      </c>
      <c r="H74" s="7" t="s">
        <v>192</v>
      </c>
      <c r="I74" s="7" t="s">
        <v>30</v>
      </c>
      <c r="J74" s="7" t="s">
        <v>57</v>
      </c>
      <c r="K74" s="7" t="s">
        <v>32</v>
      </c>
      <c r="L74" s="9">
        <v>1</v>
      </c>
      <c r="M74" s="9">
        <v>1</v>
      </c>
      <c r="N74" s="10">
        <v>43070</v>
      </c>
      <c r="O74" s="7" t="s">
        <v>33</v>
      </c>
      <c r="P74" s="7" t="s">
        <v>60</v>
      </c>
      <c r="Q74" s="7">
        <v>0</v>
      </c>
      <c r="R74" s="9">
        <v>840</v>
      </c>
      <c r="S74" s="7">
        <v>840</v>
      </c>
      <c r="T74" s="7">
        <v>0</v>
      </c>
      <c r="U74" s="9">
        <v>0</v>
      </c>
      <c r="V74" s="9"/>
    </row>
    <row r="75" s="2" customFormat="1" ht="22.5" customHeight="1" spans="1:22">
      <c r="A75" s="7">
        <f>73</f>
        <v>73</v>
      </c>
      <c r="B75" s="7" t="s">
        <v>193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28</v>
      </c>
      <c r="H75" s="7" t="s">
        <v>194</v>
      </c>
      <c r="I75" s="7" t="s">
        <v>30</v>
      </c>
      <c r="J75" s="7" t="s">
        <v>57</v>
      </c>
      <c r="K75" s="7" t="s">
        <v>32</v>
      </c>
      <c r="L75" s="9">
        <v>1</v>
      </c>
      <c r="M75" s="9">
        <v>1</v>
      </c>
      <c r="N75" s="10">
        <v>43070</v>
      </c>
      <c r="O75" s="7" t="s">
        <v>33</v>
      </c>
      <c r="P75" s="7" t="s">
        <v>60</v>
      </c>
      <c r="Q75" s="7">
        <v>0</v>
      </c>
      <c r="R75" s="9">
        <v>840</v>
      </c>
      <c r="S75" s="7">
        <v>840</v>
      </c>
      <c r="T75" s="7">
        <v>0</v>
      </c>
      <c r="U75" s="9">
        <v>0</v>
      </c>
      <c r="V75" s="9"/>
    </row>
    <row r="76" s="2" customFormat="1" ht="22.5" customHeight="1" spans="1:22">
      <c r="A76" s="7">
        <f>74</f>
        <v>74</v>
      </c>
      <c r="B76" s="7" t="s">
        <v>195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86</v>
      </c>
      <c r="H76" s="7" t="s">
        <v>196</v>
      </c>
      <c r="I76" s="7" t="s">
        <v>30</v>
      </c>
      <c r="J76" s="7" t="s">
        <v>57</v>
      </c>
      <c r="K76" s="7" t="s">
        <v>32</v>
      </c>
      <c r="L76" s="9">
        <v>1</v>
      </c>
      <c r="M76" s="9">
        <v>1</v>
      </c>
      <c r="N76" s="10">
        <v>43947</v>
      </c>
      <c r="O76" s="7" t="s">
        <v>197</v>
      </c>
      <c r="P76" s="7" t="s">
        <v>64</v>
      </c>
      <c r="Q76" s="7">
        <v>0</v>
      </c>
      <c r="R76" s="9">
        <v>840</v>
      </c>
      <c r="S76" s="7">
        <v>840</v>
      </c>
      <c r="T76" s="7">
        <v>0</v>
      </c>
      <c r="U76" s="9">
        <v>0</v>
      </c>
      <c r="V76" s="9"/>
    </row>
    <row r="77" s="2" customFormat="1" ht="22.5" customHeight="1" spans="1:22">
      <c r="A77" s="7">
        <f>75</f>
        <v>75</v>
      </c>
      <c r="B77" s="7" t="s">
        <v>198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38</v>
      </c>
      <c r="H77" s="7" t="s">
        <v>199</v>
      </c>
      <c r="I77" s="7" t="s">
        <v>30</v>
      </c>
      <c r="J77" s="7" t="s">
        <v>57</v>
      </c>
      <c r="K77" s="7" t="s">
        <v>32</v>
      </c>
      <c r="L77" s="9">
        <v>1</v>
      </c>
      <c r="M77" s="9">
        <v>1</v>
      </c>
      <c r="N77" s="10">
        <v>43070</v>
      </c>
      <c r="O77" s="7" t="s">
        <v>33</v>
      </c>
      <c r="P77" s="7" t="s">
        <v>60</v>
      </c>
      <c r="Q77" s="7">
        <v>0</v>
      </c>
      <c r="R77" s="9">
        <v>840</v>
      </c>
      <c r="S77" s="7">
        <v>840</v>
      </c>
      <c r="T77" s="7">
        <v>0</v>
      </c>
      <c r="U77" s="9">
        <v>0</v>
      </c>
      <c r="V77" s="9"/>
    </row>
    <row r="78" s="2" customFormat="1" ht="22.5" customHeight="1" spans="1:22">
      <c r="A78" s="7">
        <f>76</f>
        <v>76</v>
      </c>
      <c r="B78" s="7" t="s">
        <v>200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38</v>
      </c>
      <c r="H78" s="7" t="s">
        <v>201</v>
      </c>
      <c r="I78" s="7" t="s">
        <v>30</v>
      </c>
      <c r="J78" s="7" t="s">
        <v>57</v>
      </c>
      <c r="K78" s="7" t="s">
        <v>32</v>
      </c>
      <c r="L78" s="9">
        <v>1</v>
      </c>
      <c r="M78" s="9">
        <v>1</v>
      </c>
      <c r="N78" s="10">
        <v>43070</v>
      </c>
      <c r="O78" s="7" t="s">
        <v>33</v>
      </c>
      <c r="P78" s="7" t="s">
        <v>60</v>
      </c>
      <c r="Q78" s="7">
        <v>0</v>
      </c>
      <c r="R78" s="9">
        <v>840</v>
      </c>
      <c r="S78" s="7">
        <v>840</v>
      </c>
      <c r="T78" s="7">
        <v>0</v>
      </c>
      <c r="U78" s="9">
        <v>0</v>
      </c>
      <c r="V78" s="9"/>
    </row>
    <row r="79" s="2" customFormat="1" ht="22.5" customHeight="1" spans="1:22">
      <c r="A79" s="7">
        <f>77</f>
        <v>77</v>
      </c>
      <c r="B79" s="7" t="s">
        <v>202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203</v>
      </c>
      <c r="H79" s="7" t="s">
        <v>204</v>
      </c>
      <c r="I79" s="7" t="s">
        <v>30</v>
      </c>
      <c r="J79" s="7" t="s">
        <v>31</v>
      </c>
      <c r="K79" s="7" t="s">
        <v>32</v>
      </c>
      <c r="L79" s="9">
        <v>1</v>
      </c>
      <c r="M79" s="9">
        <v>1</v>
      </c>
      <c r="N79" s="10">
        <v>43070</v>
      </c>
      <c r="O79" s="7" t="s">
        <v>33</v>
      </c>
      <c r="P79" s="7" t="s">
        <v>67</v>
      </c>
      <c r="Q79" s="7">
        <v>0</v>
      </c>
      <c r="R79" s="9">
        <v>1546</v>
      </c>
      <c r="S79" s="7">
        <v>1546</v>
      </c>
      <c r="T79" s="7">
        <v>0</v>
      </c>
      <c r="U79" s="9">
        <v>0</v>
      </c>
      <c r="V79" s="9" t="s">
        <v>49</v>
      </c>
    </row>
    <row r="80" s="2" customFormat="1" ht="22.5" customHeight="1" spans="1:22">
      <c r="A80" s="7">
        <f>78</f>
        <v>78</v>
      </c>
      <c r="B80" s="7" t="s">
        <v>205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126</v>
      </c>
      <c r="H80" s="7" t="s">
        <v>206</v>
      </c>
      <c r="I80" s="7" t="s">
        <v>30</v>
      </c>
      <c r="J80" s="7" t="s">
        <v>57</v>
      </c>
      <c r="K80" s="7" t="s">
        <v>32</v>
      </c>
      <c r="L80" s="9">
        <v>1</v>
      </c>
      <c r="M80" s="9">
        <v>1</v>
      </c>
      <c r="N80" s="10">
        <v>45051</v>
      </c>
      <c r="O80" s="7" t="s">
        <v>207</v>
      </c>
      <c r="P80" s="7" t="s">
        <v>64</v>
      </c>
      <c r="Q80" s="7">
        <v>0</v>
      </c>
      <c r="R80" s="9">
        <v>1168</v>
      </c>
      <c r="S80" s="7">
        <v>1168</v>
      </c>
      <c r="T80" s="7">
        <v>0</v>
      </c>
      <c r="U80" s="9">
        <v>0</v>
      </c>
      <c r="V80" s="9"/>
    </row>
    <row r="81" s="2" customFormat="1" ht="22.5" customHeight="1" spans="1:22">
      <c r="A81" s="7">
        <f>79</f>
        <v>79</v>
      </c>
      <c r="B81" s="7" t="s">
        <v>208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126</v>
      </c>
      <c r="H81" s="7" t="s">
        <v>209</v>
      </c>
      <c r="I81" s="7" t="s">
        <v>30</v>
      </c>
      <c r="J81" s="7" t="s">
        <v>57</v>
      </c>
      <c r="K81" s="7" t="s">
        <v>32</v>
      </c>
      <c r="L81" s="9">
        <v>1</v>
      </c>
      <c r="M81" s="9">
        <v>1</v>
      </c>
      <c r="N81" s="10">
        <v>45051</v>
      </c>
      <c r="O81" s="7" t="s">
        <v>207</v>
      </c>
      <c r="P81" s="7" t="s">
        <v>64</v>
      </c>
      <c r="Q81" s="7">
        <v>0</v>
      </c>
      <c r="R81" s="9">
        <v>840</v>
      </c>
      <c r="S81" s="7">
        <v>840</v>
      </c>
      <c r="T81" s="7">
        <v>0</v>
      </c>
      <c r="U81" s="9">
        <v>0</v>
      </c>
      <c r="V81" s="9"/>
    </row>
    <row r="82" s="2" customFormat="1" ht="22.5" customHeight="1" spans="1:22">
      <c r="A82" s="7">
        <f>80</f>
        <v>80</v>
      </c>
      <c r="B82" s="7" t="s">
        <v>210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28</v>
      </c>
      <c r="H82" s="7" t="s">
        <v>211</v>
      </c>
      <c r="I82" s="7" t="s">
        <v>30</v>
      </c>
      <c r="J82" s="7" t="s">
        <v>57</v>
      </c>
      <c r="K82" s="7" t="s">
        <v>32</v>
      </c>
      <c r="L82" s="9">
        <v>1</v>
      </c>
      <c r="M82" s="9">
        <v>1</v>
      </c>
      <c r="N82" s="10">
        <v>45190</v>
      </c>
      <c r="O82" s="7" t="s">
        <v>212</v>
      </c>
      <c r="P82" s="7" t="s">
        <v>67</v>
      </c>
      <c r="Q82" s="7">
        <v>152.54</v>
      </c>
      <c r="R82" s="9">
        <v>840</v>
      </c>
      <c r="S82" s="7">
        <v>840</v>
      </c>
      <c r="T82" s="7">
        <v>0</v>
      </c>
      <c r="U82" s="9">
        <v>0</v>
      </c>
      <c r="V82" s="9"/>
    </row>
    <row r="83" s="2" customFormat="1" ht="22.5" customHeight="1" spans="1:22">
      <c r="A83" s="7">
        <f>81</f>
        <v>81</v>
      </c>
      <c r="B83" s="7" t="s">
        <v>213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86</v>
      </c>
      <c r="H83" s="7" t="s">
        <v>214</v>
      </c>
      <c r="I83" s="7" t="s">
        <v>30</v>
      </c>
      <c r="J83" s="7" t="s">
        <v>57</v>
      </c>
      <c r="K83" s="7" t="s">
        <v>32</v>
      </c>
      <c r="L83" s="9">
        <v>1</v>
      </c>
      <c r="M83" s="9">
        <v>1</v>
      </c>
      <c r="N83" s="10">
        <v>43070</v>
      </c>
      <c r="O83" s="7" t="s">
        <v>33</v>
      </c>
      <c r="P83" s="7" t="s">
        <v>67</v>
      </c>
      <c r="Q83" s="7">
        <v>0</v>
      </c>
      <c r="R83" s="9">
        <v>840</v>
      </c>
      <c r="S83" s="7">
        <v>840</v>
      </c>
      <c r="T83" s="7">
        <v>0</v>
      </c>
      <c r="U83" s="9">
        <v>0</v>
      </c>
      <c r="V83" s="9"/>
    </row>
    <row r="84" s="2" customFormat="1" ht="22.5" customHeight="1" spans="1:22">
      <c r="A84" s="7">
        <f>82</f>
        <v>82</v>
      </c>
      <c r="B84" s="7" t="s">
        <v>215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216</v>
      </c>
      <c r="H84" s="7" t="s">
        <v>217</v>
      </c>
      <c r="I84" s="7" t="s">
        <v>30</v>
      </c>
      <c r="J84" s="7" t="s">
        <v>218</v>
      </c>
      <c r="K84" s="7" t="s">
        <v>32</v>
      </c>
      <c r="L84" s="9">
        <v>1</v>
      </c>
      <c r="M84" s="9">
        <v>1</v>
      </c>
      <c r="N84" s="10">
        <v>44881</v>
      </c>
      <c r="O84" s="7" t="s">
        <v>219</v>
      </c>
      <c r="P84" s="7" t="s">
        <v>64</v>
      </c>
      <c r="Q84" s="7">
        <v>0</v>
      </c>
      <c r="R84" s="9">
        <v>1063</v>
      </c>
      <c r="S84" s="7">
        <v>1063</v>
      </c>
      <c r="T84" s="7">
        <v>0</v>
      </c>
      <c r="U84" s="9">
        <v>0</v>
      </c>
      <c r="V84" s="9" t="s">
        <v>220</v>
      </c>
    </row>
    <row r="85" s="2" customFormat="1" ht="22.5" customHeight="1" spans="1:22">
      <c r="A85" s="7">
        <f>83</f>
        <v>83</v>
      </c>
      <c r="B85" s="7" t="s">
        <v>221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216</v>
      </c>
      <c r="H85" s="7" t="s">
        <v>222</v>
      </c>
      <c r="I85" s="7" t="s">
        <v>30</v>
      </c>
      <c r="J85" s="7" t="s">
        <v>218</v>
      </c>
      <c r="K85" s="7" t="s">
        <v>32</v>
      </c>
      <c r="L85" s="9">
        <v>1</v>
      </c>
      <c r="M85" s="9">
        <v>1</v>
      </c>
      <c r="N85" s="10">
        <v>44881</v>
      </c>
      <c r="O85" s="7" t="s">
        <v>219</v>
      </c>
      <c r="P85" s="7" t="s">
        <v>64</v>
      </c>
      <c r="Q85" s="7">
        <v>0</v>
      </c>
      <c r="R85" s="9">
        <v>1063</v>
      </c>
      <c r="S85" s="7">
        <v>1063</v>
      </c>
      <c r="T85" s="7">
        <v>0</v>
      </c>
      <c r="U85" s="9">
        <v>0</v>
      </c>
      <c r="V85" s="9" t="s">
        <v>220</v>
      </c>
    </row>
    <row r="86" s="2" customFormat="1" ht="22.5" customHeight="1" spans="1:22">
      <c r="A86" s="7">
        <f>84</f>
        <v>84</v>
      </c>
      <c r="B86" s="7" t="s">
        <v>223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83</v>
      </c>
      <c r="H86" s="7" t="s">
        <v>224</v>
      </c>
      <c r="I86" s="7" t="s">
        <v>30</v>
      </c>
      <c r="J86" s="7" t="s">
        <v>57</v>
      </c>
      <c r="K86" s="7" t="s">
        <v>32</v>
      </c>
      <c r="L86" s="9">
        <v>1</v>
      </c>
      <c r="M86" s="9">
        <v>1</v>
      </c>
      <c r="N86" s="10">
        <v>45139</v>
      </c>
      <c r="O86" s="7" t="s">
        <v>225</v>
      </c>
      <c r="P86" s="7" t="s">
        <v>67</v>
      </c>
      <c r="Q86" s="7">
        <v>0</v>
      </c>
      <c r="R86" s="9">
        <v>840</v>
      </c>
      <c r="S86" s="7">
        <v>840</v>
      </c>
      <c r="T86" s="7">
        <v>0</v>
      </c>
      <c r="U86" s="9">
        <v>0</v>
      </c>
      <c r="V86" s="9"/>
    </row>
    <row r="87" s="2" customFormat="1" ht="22.5" customHeight="1" spans="1:22">
      <c r="A87" s="7">
        <f>85</f>
        <v>85</v>
      </c>
      <c r="B87" s="7" t="s">
        <v>226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227</v>
      </c>
      <c r="H87" s="7" t="s">
        <v>228</v>
      </c>
      <c r="I87" s="7" t="s">
        <v>30</v>
      </c>
      <c r="J87" s="7" t="s">
        <v>57</v>
      </c>
      <c r="K87" s="7" t="s">
        <v>32</v>
      </c>
      <c r="L87" s="9">
        <v>1</v>
      </c>
      <c r="M87" s="9">
        <v>1</v>
      </c>
      <c r="N87" s="10">
        <v>45264</v>
      </c>
      <c r="O87" s="7" t="s">
        <v>229</v>
      </c>
      <c r="P87" s="7" t="s">
        <v>64</v>
      </c>
      <c r="Q87" s="7">
        <v>0</v>
      </c>
      <c r="R87" s="9">
        <v>840</v>
      </c>
      <c r="S87" s="7">
        <v>840</v>
      </c>
      <c r="T87" s="7">
        <v>0</v>
      </c>
      <c r="U87" s="9">
        <v>0</v>
      </c>
      <c r="V87" s="9"/>
    </row>
    <row r="88" s="2" customFormat="1" ht="22.5" customHeight="1" spans="1:22">
      <c r="A88" s="7">
        <f>86</f>
        <v>86</v>
      </c>
      <c r="B88" s="7" t="s">
        <v>230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86</v>
      </c>
      <c r="H88" s="7" t="s">
        <v>231</v>
      </c>
      <c r="I88" s="7" t="s">
        <v>30</v>
      </c>
      <c r="J88" s="7" t="s">
        <v>57</v>
      </c>
      <c r="K88" s="7" t="s">
        <v>32</v>
      </c>
      <c r="L88" s="9">
        <v>1</v>
      </c>
      <c r="M88" s="9">
        <v>1</v>
      </c>
      <c r="N88" s="10">
        <v>45264</v>
      </c>
      <c r="O88" s="7" t="s">
        <v>229</v>
      </c>
      <c r="P88" s="7" t="s">
        <v>64</v>
      </c>
      <c r="Q88" s="7">
        <v>0</v>
      </c>
      <c r="R88" s="9">
        <v>840</v>
      </c>
      <c r="S88" s="7">
        <v>840</v>
      </c>
      <c r="T88" s="7">
        <v>0</v>
      </c>
      <c r="U88" s="9">
        <v>0</v>
      </c>
      <c r="V88" s="9"/>
    </row>
    <row r="89" s="2" customFormat="1" ht="22.5" customHeight="1" spans="1:22">
      <c r="A89" s="7">
        <f>87</f>
        <v>87</v>
      </c>
      <c r="B89" s="7" t="s">
        <v>232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86</v>
      </c>
      <c r="H89" s="7" t="s">
        <v>233</v>
      </c>
      <c r="I89" s="7" t="s">
        <v>30</v>
      </c>
      <c r="J89" s="7" t="s">
        <v>57</v>
      </c>
      <c r="K89" s="7" t="s">
        <v>32</v>
      </c>
      <c r="L89" s="9">
        <v>1</v>
      </c>
      <c r="M89" s="9">
        <v>1</v>
      </c>
      <c r="N89" s="10">
        <v>45264</v>
      </c>
      <c r="O89" s="7" t="s">
        <v>229</v>
      </c>
      <c r="P89" s="7" t="s">
        <v>64</v>
      </c>
      <c r="Q89" s="7">
        <v>0</v>
      </c>
      <c r="R89" s="9">
        <v>840</v>
      </c>
      <c r="S89" s="7">
        <v>840</v>
      </c>
      <c r="T89" s="7">
        <v>0</v>
      </c>
      <c r="U89" s="9">
        <v>0</v>
      </c>
      <c r="V89" s="9"/>
    </row>
    <row r="90" s="2" customFormat="1" ht="22.5" customHeight="1" spans="1:22">
      <c r="A90" s="7">
        <f>88</f>
        <v>88</v>
      </c>
      <c r="B90" s="7" t="s">
        <v>234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106</v>
      </c>
      <c r="H90" s="7" t="s">
        <v>235</v>
      </c>
      <c r="I90" s="7" t="s">
        <v>30</v>
      </c>
      <c r="J90" s="7" t="s">
        <v>57</v>
      </c>
      <c r="K90" s="7" t="s">
        <v>32</v>
      </c>
      <c r="L90" s="9">
        <v>1</v>
      </c>
      <c r="M90" s="9">
        <v>1</v>
      </c>
      <c r="N90" s="10">
        <v>45537</v>
      </c>
      <c r="O90" s="7" t="s">
        <v>236</v>
      </c>
      <c r="P90" s="7" t="s">
        <v>64</v>
      </c>
      <c r="Q90" s="7">
        <v>0</v>
      </c>
      <c r="R90" s="9">
        <v>1458</v>
      </c>
      <c r="S90" s="7">
        <v>1458</v>
      </c>
      <c r="T90" s="7">
        <v>0</v>
      </c>
      <c r="U90" s="9">
        <v>0</v>
      </c>
      <c r="V90" s="9"/>
    </row>
    <row r="91" s="2" customFormat="1" ht="22.5" customHeight="1" spans="1:22">
      <c r="A91" s="7">
        <f>89</f>
        <v>89</v>
      </c>
      <c r="B91" s="7" t="s">
        <v>237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126</v>
      </c>
      <c r="H91" s="7" t="s">
        <v>238</v>
      </c>
      <c r="I91" s="7" t="s">
        <v>30</v>
      </c>
      <c r="J91" s="7" t="s">
        <v>57</v>
      </c>
      <c r="K91" s="7" t="s">
        <v>32</v>
      </c>
      <c r="L91" s="9">
        <v>1</v>
      </c>
      <c r="M91" s="9">
        <v>1</v>
      </c>
      <c r="N91" s="10">
        <v>45537</v>
      </c>
      <c r="O91" s="7" t="s">
        <v>236</v>
      </c>
      <c r="P91" s="7" t="s">
        <v>67</v>
      </c>
      <c r="Q91" s="7">
        <v>0</v>
      </c>
      <c r="R91" s="9">
        <v>840</v>
      </c>
      <c r="S91" s="7">
        <v>840</v>
      </c>
      <c r="T91" s="7">
        <v>0</v>
      </c>
      <c r="U91" s="9">
        <v>0</v>
      </c>
      <c r="V91" s="9"/>
    </row>
    <row r="92" s="2" customFormat="1" ht="22.5" customHeight="1" spans="1:22">
      <c r="A92" s="7">
        <f>90</f>
        <v>90</v>
      </c>
      <c r="B92" s="7" t="s">
        <v>239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38</v>
      </c>
      <c r="H92" s="7" t="s">
        <v>240</v>
      </c>
      <c r="I92" s="7" t="s">
        <v>30</v>
      </c>
      <c r="J92" s="7" t="s">
        <v>31</v>
      </c>
      <c r="K92" s="7" t="s">
        <v>32</v>
      </c>
      <c r="L92" s="9">
        <v>1</v>
      </c>
      <c r="M92" s="9">
        <v>1</v>
      </c>
      <c r="N92" s="10">
        <v>43791</v>
      </c>
      <c r="O92" s="7" t="s">
        <v>63</v>
      </c>
      <c r="P92" s="7" t="s">
        <v>64</v>
      </c>
      <c r="Q92" s="7">
        <v>0</v>
      </c>
      <c r="R92" s="9">
        <v>945</v>
      </c>
      <c r="S92" s="7">
        <v>945</v>
      </c>
      <c r="T92" s="7">
        <v>0</v>
      </c>
      <c r="U92" s="9">
        <v>0</v>
      </c>
      <c r="V92" s="9" t="s">
        <v>241</v>
      </c>
    </row>
    <row r="93" s="2" customFormat="1" ht="22.5" customHeight="1" spans="1:22">
      <c r="A93" s="7">
        <f>91</f>
        <v>91</v>
      </c>
      <c r="B93" s="7" t="s">
        <v>242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243</v>
      </c>
      <c r="H93" s="7" t="s">
        <v>244</v>
      </c>
      <c r="I93" s="7" t="s">
        <v>30</v>
      </c>
      <c r="J93" s="7" t="s">
        <v>31</v>
      </c>
      <c r="K93" s="7" t="s">
        <v>32</v>
      </c>
      <c r="L93" s="9">
        <v>1</v>
      </c>
      <c r="M93" s="9">
        <v>1</v>
      </c>
      <c r="N93" s="10">
        <v>44991</v>
      </c>
      <c r="O93" s="7" t="s">
        <v>245</v>
      </c>
      <c r="P93" s="7" t="s">
        <v>64</v>
      </c>
      <c r="Q93" s="7">
        <v>0</v>
      </c>
      <c r="R93" s="9">
        <v>945</v>
      </c>
      <c r="S93" s="7">
        <v>945</v>
      </c>
      <c r="T93" s="7">
        <v>0</v>
      </c>
      <c r="U93" s="9">
        <v>0</v>
      </c>
      <c r="V93" s="9" t="s">
        <v>241</v>
      </c>
    </row>
    <row r="94" s="2" customFormat="1" ht="22.5" customHeight="1" spans="1:22">
      <c r="A94" s="7">
        <f>92</f>
        <v>92</v>
      </c>
      <c r="B94" s="7" t="s">
        <v>246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55</v>
      </c>
      <c r="H94" s="7" t="s">
        <v>247</v>
      </c>
      <c r="I94" s="7" t="s">
        <v>30</v>
      </c>
      <c r="J94" s="7" t="s">
        <v>57</v>
      </c>
      <c r="K94" s="7" t="s">
        <v>32</v>
      </c>
      <c r="L94" s="9">
        <v>1</v>
      </c>
      <c r="M94" s="9">
        <v>1</v>
      </c>
      <c r="N94" s="10">
        <v>43070</v>
      </c>
      <c r="O94" s="7" t="s">
        <v>33</v>
      </c>
      <c r="P94" s="7" t="s">
        <v>67</v>
      </c>
      <c r="Q94" s="7">
        <v>0</v>
      </c>
      <c r="R94" s="9">
        <v>840</v>
      </c>
      <c r="S94" s="7">
        <v>840</v>
      </c>
      <c r="T94" s="7">
        <v>0</v>
      </c>
      <c r="U94" s="9">
        <v>0</v>
      </c>
      <c r="V94" s="9"/>
    </row>
    <row r="95" s="2" customFormat="1" ht="22.5" customHeight="1" spans="1:22">
      <c r="A95" s="7">
        <f>93</f>
        <v>93</v>
      </c>
      <c r="B95" s="7" t="s">
        <v>248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227</v>
      </c>
      <c r="H95" s="7" t="s">
        <v>249</v>
      </c>
      <c r="I95" s="7" t="s">
        <v>30</v>
      </c>
      <c r="J95" s="7" t="s">
        <v>57</v>
      </c>
      <c r="K95" s="7" t="s">
        <v>32</v>
      </c>
      <c r="L95" s="9">
        <v>1</v>
      </c>
      <c r="M95" s="9">
        <v>1</v>
      </c>
      <c r="N95" s="10">
        <v>45628</v>
      </c>
      <c r="O95" s="7" t="s">
        <v>250</v>
      </c>
      <c r="P95" s="7" t="s">
        <v>67</v>
      </c>
      <c r="Q95" s="7">
        <v>0</v>
      </c>
      <c r="R95" s="9">
        <v>840</v>
      </c>
      <c r="S95" s="7">
        <v>840</v>
      </c>
      <c r="T95" s="7">
        <v>0</v>
      </c>
      <c r="U95" s="9">
        <v>0</v>
      </c>
      <c r="V95" s="9"/>
    </row>
    <row r="96" s="2" customFormat="1" ht="22.5" customHeight="1" spans="1:22">
      <c r="A96" s="7">
        <f>94</f>
        <v>94</v>
      </c>
      <c r="B96" s="7" t="s">
        <v>251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252</v>
      </c>
      <c r="H96" s="7" t="s">
        <v>179</v>
      </c>
      <c r="I96" s="7" t="s">
        <v>253</v>
      </c>
      <c r="J96" s="7" t="s">
        <v>254</v>
      </c>
      <c r="K96" s="7" t="s">
        <v>32</v>
      </c>
      <c r="L96" s="9">
        <v>1</v>
      </c>
      <c r="M96" s="9">
        <v>1</v>
      </c>
      <c r="N96" s="10">
        <v>45793</v>
      </c>
      <c r="O96" s="7" t="s">
        <v>255</v>
      </c>
      <c r="P96" s="7" t="s">
        <v>64</v>
      </c>
      <c r="Q96" s="7">
        <v>0</v>
      </c>
      <c r="R96" s="9">
        <v>1576</v>
      </c>
      <c r="S96" s="7">
        <v>1576</v>
      </c>
      <c r="T96" s="7">
        <v>0</v>
      </c>
      <c r="U96" s="9">
        <v>0</v>
      </c>
      <c r="V96" s="9"/>
    </row>
    <row r="97" s="2" customFormat="1" ht="22.5" customHeight="1" spans="1:22">
      <c r="A97" s="7">
        <f>95</f>
        <v>95</v>
      </c>
      <c r="B97" s="7" t="s">
        <v>256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28</v>
      </c>
      <c r="H97" s="7" t="s">
        <v>257</v>
      </c>
      <c r="I97" s="7" t="s">
        <v>253</v>
      </c>
      <c r="J97" s="7" t="s">
        <v>31</v>
      </c>
      <c r="K97" s="7" t="s">
        <v>32</v>
      </c>
      <c r="L97" s="9">
        <v>1</v>
      </c>
      <c r="M97" s="9">
        <v>1</v>
      </c>
      <c r="N97" s="10">
        <v>43070</v>
      </c>
      <c r="O97" s="7" t="s">
        <v>33</v>
      </c>
      <c r="P97" s="7" t="s">
        <v>60</v>
      </c>
      <c r="Q97" s="7">
        <v>0</v>
      </c>
      <c r="R97" s="9">
        <v>1546</v>
      </c>
      <c r="S97" s="7">
        <v>1546</v>
      </c>
      <c r="T97" s="7">
        <v>0</v>
      </c>
      <c r="U97" s="9">
        <v>0</v>
      </c>
      <c r="V97" s="9" t="s">
        <v>34</v>
      </c>
    </row>
    <row r="98" s="2" customFormat="1" ht="22.5" customHeight="1" spans="1:22">
      <c r="A98" s="7">
        <f>96</f>
        <v>96</v>
      </c>
      <c r="B98" s="7" t="s">
        <v>258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38</v>
      </c>
      <c r="H98" s="7" t="s">
        <v>259</v>
      </c>
      <c r="I98" s="7" t="s">
        <v>253</v>
      </c>
      <c r="J98" s="7" t="s">
        <v>31</v>
      </c>
      <c r="K98" s="7" t="s">
        <v>32</v>
      </c>
      <c r="L98" s="9">
        <v>1</v>
      </c>
      <c r="M98" s="9">
        <v>1</v>
      </c>
      <c r="N98" s="10">
        <v>43070</v>
      </c>
      <c r="O98" s="7" t="s">
        <v>33</v>
      </c>
      <c r="P98" s="7" t="s">
        <v>60</v>
      </c>
      <c r="Q98" s="7">
        <v>0</v>
      </c>
      <c r="R98" s="9">
        <v>1546</v>
      </c>
      <c r="S98" s="7">
        <v>1546</v>
      </c>
      <c r="T98" s="7">
        <v>0</v>
      </c>
      <c r="U98" s="9">
        <v>0</v>
      </c>
      <c r="V98" s="9" t="s">
        <v>34</v>
      </c>
    </row>
    <row r="99" s="2" customFormat="1" ht="22.5" customHeight="1" spans="1:22">
      <c r="A99" s="7">
        <f>97</f>
        <v>97</v>
      </c>
      <c r="B99" s="7" t="s">
        <v>260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261</v>
      </c>
      <c r="H99" s="7" t="s">
        <v>262</v>
      </c>
      <c r="I99" s="7" t="s">
        <v>30</v>
      </c>
      <c r="J99" s="7" t="s">
        <v>57</v>
      </c>
      <c r="K99" s="7" t="s">
        <v>32</v>
      </c>
      <c r="L99" s="9">
        <v>1</v>
      </c>
      <c r="M99" s="9">
        <v>1</v>
      </c>
      <c r="N99" s="10">
        <v>43070</v>
      </c>
      <c r="O99" s="7" t="s">
        <v>33</v>
      </c>
      <c r="P99" s="7" t="s">
        <v>67</v>
      </c>
      <c r="Q99" s="7">
        <v>0</v>
      </c>
      <c r="R99" s="9">
        <v>1458</v>
      </c>
      <c r="S99" s="7">
        <v>1458</v>
      </c>
      <c r="T99" s="7">
        <v>0</v>
      </c>
      <c r="U99" s="9">
        <v>0</v>
      </c>
      <c r="V99" s="9"/>
    </row>
    <row r="100" s="2" customFormat="1" ht="22.5" customHeight="1" spans="1:22">
      <c r="A100" s="7">
        <f>98</f>
        <v>98</v>
      </c>
      <c r="B100" s="7" t="s">
        <v>263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264</v>
      </c>
      <c r="H100" s="7" t="s">
        <v>265</v>
      </c>
      <c r="I100" s="7" t="s">
        <v>30</v>
      </c>
      <c r="J100" s="7" t="s">
        <v>31</v>
      </c>
      <c r="K100" s="7" t="s">
        <v>32</v>
      </c>
      <c r="L100" s="9">
        <v>1</v>
      </c>
      <c r="M100" s="9">
        <v>1</v>
      </c>
      <c r="N100" s="10">
        <v>44565</v>
      </c>
      <c r="O100" s="7" t="s">
        <v>266</v>
      </c>
      <c r="P100" s="7" t="s">
        <v>64</v>
      </c>
      <c r="Q100" s="7">
        <v>0</v>
      </c>
      <c r="R100" s="9">
        <v>1546</v>
      </c>
      <c r="S100" s="7">
        <v>1546</v>
      </c>
      <c r="T100" s="7">
        <v>0</v>
      </c>
      <c r="U100" s="9">
        <v>0</v>
      </c>
      <c r="V100" s="9" t="s">
        <v>49</v>
      </c>
    </row>
    <row r="101" s="2" customFormat="1" ht="22.5" customHeight="1" spans="1:22">
      <c r="A101" s="7">
        <f>99</f>
        <v>99</v>
      </c>
      <c r="B101" s="7" t="s">
        <v>267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268</v>
      </c>
      <c r="H101" s="7" t="s">
        <v>269</v>
      </c>
      <c r="I101" s="7" t="s">
        <v>30</v>
      </c>
      <c r="J101" s="7" t="s">
        <v>31</v>
      </c>
      <c r="K101" s="7" t="s">
        <v>32</v>
      </c>
      <c r="L101" s="9">
        <v>1</v>
      </c>
      <c r="M101" s="9">
        <v>1</v>
      </c>
      <c r="N101" s="10">
        <v>43070</v>
      </c>
      <c r="O101" s="7" t="s">
        <v>33</v>
      </c>
      <c r="P101" s="7" t="s">
        <v>67</v>
      </c>
      <c r="Q101" s="7">
        <v>0</v>
      </c>
      <c r="R101" s="9">
        <v>1546</v>
      </c>
      <c r="S101" s="7">
        <v>1546</v>
      </c>
      <c r="T101" s="7">
        <v>0</v>
      </c>
      <c r="U101" s="9">
        <v>0</v>
      </c>
      <c r="V101" s="9" t="s">
        <v>49</v>
      </c>
    </row>
    <row r="102" s="2" customFormat="1" ht="22.5" customHeight="1" spans="1:22">
      <c r="A102" s="7">
        <f>100</f>
        <v>100</v>
      </c>
      <c r="B102" s="7" t="s">
        <v>270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203</v>
      </c>
      <c r="H102" s="7" t="s">
        <v>271</v>
      </c>
      <c r="I102" s="7" t="s">
        <v>30</v>
      </c>
      <c r="J102" s="7" t="s">
        <v>31</v>
      </c>
      <c r="K102" s="7" t="s">
        <v>32</v>
      </c>
      <c r="L102" s="9">
        <v>1</v>
      </c>
      <c r="M102" s="9">
        <v>1</v>
      </c>
      <c r="N102" s="10">
        <v>43070</v>
      </c>
      <c r="O102" s="7" t="s">
        <v>33</v>
      </c>
      <c r="P102" s="7" t="s">
        <v>67</v>
      </c>
      <c r="Q102" s="7">
        <v>0</v>
      </c>
      <c r="R102" s="9">
        <v>1546</v>
      </c>
      <c r="S102" s="7">
        <v>1546</v>
      </c>
      <c r="T102" s="7">
        <v>0</v>
      </c>
      <c r="U102" s="9">
        <v>0</v>
      </c>
      <c r="V102" s="9" t="s">
        <v>49</v>
      </c>
    </row>
    <row r="103" s="2" customFormat="1" ht="22.5" customHeight="1" spans="1:22">
      <c r="A103" s="7">
        <f>101</f>
        <v>101</v>
      </c>
      <c r="B103" s="7" t="s">
        <v>272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261</v>
      </c>
      <c r="H103" s="7" t="s">
        <v>273</v>
      </c>
      <c r="I103" s="7" t="s">
        <v>30</v>
      </c>
      <c r="J103" s="7" t="s">
        <v>31</v>
      </c>
      <c r="K103" s="7" t="s">
        <v>32</v>
      </c>
      <c r="L103" s="9">
        <v>1</v>
      </c>
      <c r="M103" s="9">
        <v>1</v>
      </c>
      <c r="N103" s="10">
        <v>43070</v>
      </c>
      <c r="O103" s="7" t="s">
        <v>274</v>
      </c>
      <c r="P103" s="7" t="s">
        <v>67</v>
      </c>
      <c r="Q103" s="7">
        <v>0</v>
      </c>
      <c r="R103" s="9">
        <v>1546</v>
      </c>
      <c r="S103" s="7">
        <v>1546</v>
      </c>
      <c r="T103" s="7">
        <v>0</v>
      </c>
      <c r="U103" s="9">
        <v>0</v>
      </c>
      <c r="V103" s="9" t="s">
        <v>49</v>
      </c>
    </row>
    <row r="104" s="2" customFormat="1" ht="22.5" customHeight="1" spans="1:22">
      <c r="A104" s="7">
        <f>102</f>
        <v>102</v>
      </c>
      <c r="B104" s="7" t="s">
        <v>275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268</v>
      </c>
      <c r="H104" s="7" t="s">
        <v>276</v>
      </c>
      <c r="I104" s="7" t="s">
        <v>30</v>
      </c>
      <c r="J104" s="7" t="s">
        <v>57</v>
      </c>
      <c r="K104" s="7" t="s">
        <v>32</v>
      </c>
      <c r="L104" s="9">
        <v>1</v>
      </c>
      <c r="M104" s="9">
        <v>1</v>
      </c>
      <c r="N104" s="10">
        <v>44046</v>
      </c>
      <c r="O104" s="7" t="s">
        <v>277</v>
      </c>
      <c r="P104" s="7" t="s">
        <v>64</v>
      </c>
      <c r="Q104" s="7">
        <v>0</v>
      </c>
      <c r="R104" s="9">
        <v>1458</v>
      </c>
      <c r="S104" s="7">
        <v>1458</v>
      </c>
      <c r="T104" s="7">
        <v>0</v>
      </c>
      <c r="U104" s="9">
        <v>0</v>
      </c>
      <c r="V104" s="9"/>
    </row>
    <row r="105" s="2" customFormat="1" ht="22.5" customHeight="1" spans="1:22">
      <c r="A105" s="7">
        <f>103</f>
        <v>103</v>
      </c>
      <c r="B105" s="7" t="s">
        <v>278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150</v>
      </c>
      <c r="H105" s="7" t="s">
        <v>279</v>
      </c>
      <c r="I105" s="7" t="s">
        <v>30</v>
      </c>
      <c r="J105" s="7" t="s">
        <v>31</v>
      </c>
      <c r="K105" s="7" t="s">
        <v>32</v>
      </c>
      <c r="L105" s="9">
        <v>1</v>
      </c>
      <c r="M105" s="9">
        <v>1</v>
      </c>
      <c r="N105" s="10">
        <v>43070</v>
      </c>
      <c r="O105" s="7" t="s">
        <v>33</v>
      </c>
      <c r="P105" s="7" t="s">
        <v>67</v>
      </c>
      <c r="Q105" s="7">
        <v>0</v>
      </c>
      <c r="R105" s="9">
        <v>1546</v>
      </c>
      <c r="S105" s="7">
        <v>1546</v>
      </c>
      <c r="T105" s="7">
        <v>0</v>
      </c>
      <c r="U105" s="9">
        <v>0</v>
      </c>
      <c r="V105" s="9" t="s">
        <v>49</v>
      </c>
    </row>
    <row r="106" s="2" customFormat="1" ht="22.5" customHeight="1" spans="1:22">
      <c r="A106" s="7">
        <f>104</f>
        <v>104</v>
      </c>
      <c r="B106" s="7" t="s">
        <v>280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268</v>
      </c>
      <c r="H106" s="7" t="s">
        <v>281</v>
      </c>
      <c r="I106" s="7" t="s">
        <v>30</v>
      </c>
      <c r="J106" s="7" t="s">
        <v>31</v>
      </c>
      <c r="K106" s="7" t="s">
        <v>32</v>
      </c>
      <c r="L106" s="9">
        <v>1</v>
      </c>
      <c r="M106" s="9">
        <v>1</v>
      </c>
      <c r="N106" s="10">
        <v>43070</v>
      </c>
      <c r="O106" s="7" t="s">
        <v>33</v>
      </c>
      <c r="P106" s="7"/>
      <c r="Q106" s="7">
        <v>0</v>
      </c>
      <c r="R106" s="9">
        <v>1546</v>
      </c>
      <c r="S106" s="7">
        <v>1546</v>
      </c>
      <c r="T106" s="7">
        <v>0</v>
      </c>
      <c r="U106" s="9">
        <v>0</v>
      </c>
      <c r="V106" s="9" t="s">
        <v>49</v>
      </c>
    </row>
    <row r="107" s="2" customFormat="1" ht="22.5" customHeight="1" spans="1:22">
      <c r="A107" s="7">
        <f>105</f>
        <v>105</v>
      </c>
      <c r="B107" s="7" t="s">
        <v>282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47</v>
      </c>
      <c r="H107" s="7" t="s">
        <v>283</v>
      </c>
      <c r="I107" s="7" t="s">
        <v>30</v>
      </c>
      <c r="J107" s="7" t="s">
        <v>31</v>
      </c>
      <c r="K107" s="7" t="s">
        <v>32</v>
      </c>
      <c r="L107" s="9">
        <v>1</v>
      </c>
      <c r="M107" s="9">
        <v>1</v>
      </c>
      <c r="N107" s="10">
        <v>43070</v>
      </c>
      <c r="O107" s="7" t="s">
        <v>33</v>
      </c>
      <c r="P107" s="7" t="s">
        <v>67</v>
      </c>
      <c r="Q107" s="7">
        <v>0</v>
      </c>
      <c r="R107" s="9">
        <v>1546</v>
      </c>
      <c r="S107" s="7">
        <v>1546</v>
      </c>
      <c r="T107" s="7">
        <v>0</v>
      </c>
      <c r="U107" s="9">
        <v>0</v>
      </c>
      <c r="V107" s="9" t="s">
        <v>49</v>
      </c>
    </row>
    <row r="108" s="2" customFormat="1" ht="22.5" customHeight="1" spans="1:22">
      <c r="A108" s="7">
        <f>106</f>
        <v>106</v>
      </c>
      <c r="B108" s="7" t="s">
        <v>284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150</v>
      </c>
      <c r="H108" s="7" t="s">
        <v>285</v>
      </c>
      <c r="I108" s="7" t="s">
        <v>30</v>
      </c>
      <c r="J108" s="7" t="s">
        <v>31</v>
      </c>
      <c r="K108" s="7" t="s">
        <v>32</v>
      </c>
      <c r="L108" s="9">
        <v>1</v>
      </c>
      <c r="M108" s="9">
        <v>1</v>
      </c>
      <c r="N108" s="10">
        <v>43070</v>
      </c>
      <c r="O108" s="7" t="s">
        <v>33</v>
      </c>
      <c r="P108" s="7" t="s">
        <v>67</v>
      </c>
      <c r="Q108" s="7">
        <v>0</v>
      </c>
      <c r="R108" s="9">
        <v>1546</v>
      </c>
      <c r="S108" s="7">
        <v>1546</v>
      </c>
      <c r="T108" s="7">
        <v>0</v>
      </c>
      <c r="U108" s="9">
        <v>0</v>
      </c>
      <c r="V108" s="9" t="s">
        <v>49</v>
      </c>
    </row>
    <row r="109" s="2" customFormat="1" ht="22.5" customHeight="1" spans="1:22">
      <c r="A109" s="7">
        <f>107</f>
        <v>107</v>
      </c>
      <c r="B109" s="7" t="s">
        <v>286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96</v>
      </c>
      <c r="H109" s="7" t="s">
        <v>287</v>
      </c>
      <c r="I109" s="7" t="s">
        <v>30</v>
      </c>
      <c r="J109" s="7" t="s">
        <v>31</v>
      </c>
      <c r="K109" s="7" t="s">
        <v>32</v>
      </c>
      <c r="L109" s="9">
        <v>1</v>
      </c>
      <c r="M109" s="9">
        <v>1</v>
      </c>
      <c r="N109" s="10">
        <v>43423</v>
      </c>
      <c r="O109" s="7" t="s">
        <v>288</v>
      </c>
      <c r="P109" s="7" t="s">
        <v>60</v>
      </c>
      <c r="Q109" s="7">
        <v>0</v>
      </c>
      <c r="R109" s="9">
        <v>1546</v>
      </c>
      <c r="S109" s="7">
        <v>1546</v>
      </c>
      <c r="T109" s="7">
        <v>0</v>
      </c>
      <c r="U109" s="9">
        <v>0</v>
      </c>
      <c r="V109" s="9" t="s">
        <v>49</v>
      </c>
    </row>
    <row r="110" s="2" customFormat="1" ht="22.5" customHeight="1" spans="1:22">
      <c r="A110" s="7">
        <f>108</f>
        <v>108</v>
      </c>
      <c r="B110" s="7" t="s">
        <v>289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55</v>
      </c>
      <c r="H110" s="7" t="s">
        <v>290</v>
      </c>
      <c r="I110" s="7" t="s">
        <v>30</v>
      </c>
      <c r="J110" s="7" t="s">
        <v>31</v>
      </c>
      <c r="K110" s="7" t="s">
        <v>32</v>
      </c>
      <c r="L110" s="9">
        <v>1</v>
      </c>
      <c r="M110" s="9">
        <v>1</v>
      </c>
      <c r="N110" s="10">
        <v>43070</v>
      </c>
      <c r="O110" s="7" t="s">
        <v>33</v>
      </c>
      <c r="P110" s="7" t="s">
        <v>67</v>
      </c>
      <c r="Q110" s="7">
        <v>0</v>
      </c>
      <c r="R110" s="9">
        <v>1546</v>
      </c>
      <c r="S110" s="7">
        <v>1546</v>
      </c>
      <c r="T110" s="7">
        <v>0</v>
      </c>
      <c r="U110" s="9">
        <v>0</v>
      </c>
      <c r="V110" s="9" t="s">
        <v>49</v>
      </c>
    </row>
    <row r="111" s="2" customFormat="1" ht="22.5" customHeight="1" spans="1:22">
      <c r="A111" s="7">
        <f>109</f>
        <v>109</v>
      </c>
      <c r="B111" s="7" t="s">
        <v>291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261</v>
      </c>
      <c r="H111" s="7" t="s">
        <v>292</v>
      </c>
      <c r="I111" s="7" t="s">
        <v>30</v>
      </c>
      <c r="J111" s="7" t="s">
        <v>31</v>
      </c>
      <c r="K111" s="7" t="s">
        <v>32</v>
      </c>
      <c r="L111" s="9">
        <v>1</v>
      </c>
      <c r="M111" s="9">
        <v>1</v>
      </c>
      <c r="N111" s="10">
        <v>43947</v>
      </c>
      <c r="O111" s="7" t="s">
        <v>197</v>
      </c>
      <c r="P111" s="7" t="s">
        <v>67</v>
      </c>
      <c r="Q111" s="7">
        <v>0</v>
      </c>
      <c r="R111" s="9">
        <v>1546</v>
      </c>
      <c r="S111" s="7">
        <v>1546</v>
      </c>
      <c r="T111" s="7">
        <v>0</v>
      </c>
      <c r="U111" s="9">
        <v>0</v>
      </c>
      <c r="V111" s="9" t="s">
        <v>49</v>
      </c>
    </row>
    <row r="112" s="2" customFormat="1" ht="22.5" customHeight="1" spans="1:22">
      <c r="A112" s="7">
        <f>110</f>
        <v>110</v>
      </c>
      <c r="B112" s="7" t="s">
        <v>293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268</v>
      </c>
      <c r="H112" s="7" t="s">
        <v>294</v>
      </c>
      <c r="I112" s="7" t="s">
        <v>30</v>
      </c>
      <c r="J112" s="7" t="s">
        <v>31</v>
      </c>
      <c r="K112" s="7" t="s">
        <v>32</v>
      </c>
      <c r="L112" s="9">
        <v>1</v>
      </c>
      <c r="M112" s="9">
        <v>1</v>
      </c>
      <c r="N112" s="10">
        <v>43070</v>
      </c>
      <c r="O112" s="7" t="s">
        <v>33</v>
      </c>
      <c r="P112" s="7"/>
      <c r="Q112" s="7">
        <v>0</v>
      </c>
      <c r="R112" s="9">
        <v>1546</v>
      </c>
      <c r="S112" s="7">
        <v>1546</v>
      </c>
      <c r="T112" s="7">
        <v>0</v>
      </c>
      <c r="U112" s="9">
        <v>0</v>
      </c>
      <c r="V112" s="9" t="s">
        <v>49</v>
      </c>
    </row>
    <row r="113" s="2" customFormat="1" ht="22.5" customHeight="1" spans="1:22">
      <c r="A113" s="7">
        <f>111</f>
        <v>111</v>
      </c>
      <c r="B113" s="7" t="s">
        <v>295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86</v>
      </c>
      <c r="H113" s="7" t="s">
        <v>296</v>
      </c>
      <c r="I113" s="7" t="s">
        <v>30</v>
      </c>
      <c r="J113" s="7" t="s">
        <v>31</v>
      </c>
      <c r="K113" s="7" t="s">
        <v>32</v>
      </c>
      <c r="L113" s="9">
        <v>1</v>
      </c>
      <c r="M113" s="9">
        <v>1</v>
      </c>
      <c r="N113" s="10">
        <v>43711</v>
      </c>
      <c r="O113" s="7" t="s">
        <v>297</v>
      </c>
      <c r="P113" s="7" t="s">
        <v>64</v>
      </c>
      <c r="Q113" s="7">
        <v>0</v>
      </c>
      <c r="R113" s="9">
        <v>1546</v>
      </c>
      <c r="S113" s="7">
        <v>1546</v>
      </c>
      <c r="T113" s="7">
        <v>0</v>
      </c>
      <c r="U113" s="9">
        <v>0</v>
      </c>
      <c r="V113" s="9" t="s">
        <v>49</v>
      </c>
    </row>
    <row r="114" s="2" customFormat="1" ht="22.5" customHeight="1" spans="1:22">
      <c r="A114" s="7">
        <f>112</f>
        <v>112</v>
      </c>
      <c r="B114" s="7" t="s">
        <v>298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268</v>
      </c>
      <c r="H114" s="7" t="s">
        <v>299</v>
      </c>
      <c r="I114" s="7" t="s">
        <v>30</v>
      </c>
      <c r="J114" s="7" t="s">
        <v>31</v>
      </c>
      <c r="K114" s="7" t="s">
        <v>32</v>
      </c>
      <c r="L114" s="9">
        <v>1</v>
      </c>
      <c r="M114" s="9">
        <v>1</v>
      </c>
      <c r="N114" s="10">
        <v>45570</v>
      </c>
      <c r="O114" s="7" t="s">
        <v>300</v>
      </c>
      <c r="P114" s="7" t="s">
        <v>64</v>
      </c>
      <c r="Q114" s="7">
        <v>0</v>
      </c>
      <c r="R114" s="9">
        <v>1932</v>
      </c>
      <c r="S114" s="7">
        <v>1932</v>
      </c>
      <c r="T114" s="7">
        <v>0</v>
      </c>
      <c r="U114" s="9">
        <v>0</v>
      </c>
      <c r="V114" s="9" t="s">
        <v>49</v>
      </c>
    </row>
    <row r="115" s="2" customFormat="1" ht="22.5" customHeight="1" spans="1:22">
      <c r="A115" s="7">
        <f>113</f>
        <v>113</v>
      </c>
      <c r="B115" s="7" t="s">
        <v>301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261</v>
      </c>
      <c r="H115" s="7" t="s">
        <v>302</v>
      </c>
      <c r="I115" s="7" t="s">
        <v>30</v>
      </c>
      <c r="J115" s="7" t="s">
        <v>31</v>
      </c>
      <c r="K115" s="7" t="s">
        <v>32</v>
      </c>
      <c r="L115" s="9">
        <v>1</v>
      </c>
      <c r="M115" s="9">
        <v>1</v>
      </c>
      <c r="N115" s="10">
        <v>43070</v>
      </c>
      <c r="O115" s="7" t="s">
        <v>33</v>
      </c>
      <c r="P115" s="7" t="s">
        <v>67</v>
      </c>
      <c r="Q115" s="7">
        <v>0</v>
      </c>
      <c r="R115" s="9">
        <v>1546</v>
      </c>
      <c r="S115" s="7">
        <v>1546</v>
      </c>
      <c r="T115" s="7">
        <v>0</v>
      </c>
      <c r="U115" s="9">
        <v>0</v>
      </c>
      <c r="V115" s="9" t="s">
        <v>49</v>
      </c>
    </row>
    <row r="116" s="2" customFormat="1" ht="22.5" customHeight="1" spans="1:22">
      <c r="A116" s="7">
        <f>114</f>
        <v>114</v>
      </c>
      <c r="B116" s="7" t="s">
        <v>303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304</v>
      </c>
      <c r="H116" s="7" t="s">
        <v>305</v>
      </c>
      <c r="I116" s="7" t="s">
        <v>30</v>
      </c>
      <c r="J116" s="7" t="s">
        <v>31</v>
      </c>
      <c r="K116" s="7" t="s">
        <v>32</v>
      </c>
      <c r="L116" s="9">
        <v>1</v>
      </c>
      <c r="M116" s="9">
        <v>1</v>
      </c>
      <c r="N116" s="10">
        <v>43070</v>
      </c>
      <c r="O116" s="7" t="s">
        <v>33</v>
      </c>
      <c r="P116" s="7" t="s">
        <v>67</v>
      </c>
      <c r="Q116" s="7">
        <v>0</v>
      </c>
      <c r="R116" s="9">
        <v>1546</v>
      </c>
      <c r="S116" s="7">
        <v>1546</v>
      </c>
      <c r="T116" s="7">
        <v>0</v>
      </c>
      <c r="U116" s="9">
        <v>0</v>
      </c>
      <c r="V116" s="9" t="s">
        <v>49</v>
      </c>
    </row>
    <row r="117" s="2" customFormat="1" ht="22.5" customHeight="1" spans="1:22">
      <c r="A117" s="7">
        <f>115</f>
        <v>115</v>
      </c>
      <c r="B117" s="7" t="s">
        <v>306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150</v>
      </c>
      <c r="H117" s="7" t="s">
        <v>307</v>
      </c>
      <c r="I117" s="7" t="s">
        <v>30</v>
      </c>
      <c r="J117" s="7" t="s">
        <v>31</v>
      </c>
      <c r="K117" s="7" t="s">
        <v>32</v>
      </c>
      <c r="L117" s="9">
        <v>1</v>
      </c>
      <c r="M117" s="9">
        <v>1</v>
      </c>
      <c r="N117" s="10">
        <v>43070</v>
      </c>
      <c r="O117" s="7" t="s">
        <v>33</v>
      </c>
      <c r="P117" s="7" t="s">
        <v>67</v>
      </c>
      <c r="Q117" s="7">
        <v>0</v>
      </c>
      <c r="R117" s="9">
        <v>1546</v>
      </c>
      <c r="S117" s="7">
        <v>1546</v>
      </c>
      <c r="T117" s="7">
        <v>0</v>
      </c>
      <c r="U117" s="9">
        <v>0</v>
      </c>
      <c r="V117" s="9" t="s">
        <v>49</v>
      </c>
    </row>
    <row r="118" s="2" customFormat="1" ht="22.5" customHeight="1" spans="1:22">
      <c r="A118" s="7">
        <f>116</f>
        <v>116</v>
      </c>
      <c r="B118" s="7" t="s">
        <v>308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264</v>
      </c>
      <c r="H118" s="7" t="s">
        <v>309</v>
      </c>
      <c r="I118" s="7" t="s">
        <v>30</v>
      </c>
      <c r="J118" s="7" t="s">
        <v>31</v>
      </c>
      <c r="K118" s="7" t="s">
        <v>32</v>
      </c>
      <c r="L118" s="9">
        <v>1</v>
      </c>
      <c r="M118" s="9">
        <v>1</v>
      </c>
      <c r="N118" s="10">
        <v>44565</v>
      </c>
      <c r="O118" s="7" t="s">
        <v>266</v>
      </c>
      <c r="P118" s="7" t="s">
        <v>64</v>
      </c>
      <c r="Q118" s="7">
        <v>0</v>
      </c>
      <c r="R118" s="9">
        <v>1546</v>
      </c>
      <c r="S118" s="7">
        <v>1546</v>
      </c>
      <c r="T118" s="7">
        <v>0</v>
      </c>
      <c r="U118" s="9">
        <v>0</v>
      </c>
      <c r="V118" s="9" t="s">
        <v>49</v>
      </c>
    </row>
    <row r="119" s="2" customFormat="1" ht="22.5" customHeight="1" spans="1:22">
      <c r="A119" s="7">
        <f>117</f>
        <v>117</v>
      </c>
      <c r="B119" s="7" t="s">
        <v>310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311</v>
      </c>
      <c r="H119" s="7" t="s">
        <v>312</v>
      </c>
      <c r="I119" s="7" t="s">
        <v>30</v>
      </c>
      <c r="J119" s="7" t="s">
        <v>31</v>
      </c>
      <c r="K119" s="7" t="s">
        <v>32</v>
      </c>
      <c r="L119" s="9">
        <v>1</v>
      </c>
      <c r="M119" s="9">
        <v>1</v>
      </c>
      <c r="N119" s="10">
        <v>45418</v>
      </c>
      <c r="O119" s="7" t="s">
        <v>313</v>
      </c>
      <c r="P119" s="7" t="s">
        <v>314</v>
      </c>
      <c r="Q119" s="7">
        <v>0</v>
      </c>
      <c r="R119" s="9">
        <v>1546</v>
      </c>
      <c r="S119" s="7">
        <v>1546</v>
      </c>
      <c r="T119" s="7">
        <v>0</v>
      </c>
      <c r="U119" s="9">
        <v>0</v>
      </c>
      <c r="V119" s="9" t="s">
        <v>49</v>
      </c>
    </row>
    <row r="120" s="2" customFormat="1" ht="22.5" customHeight="1" spans="1:22">
      <c r="A120" s="7">
        <f>118</f>
        <v>118</v>
      </c>
      <c r="B120" s="7" t="s">
        <v>315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86</v>
      </c>
      <c r="H120" s="7" t="s">
        <v>316</v>
      </c>
      <c r="I120" s="7" t="s">
        <v>30</v>
      </c>
      <c r="J120" s="7" t="s">
        <v>31</v>
      </c>
      <c r="K120" s="7" t="s">
        <v>32</v>
      </c>
      <c r="L120" s="9">
        <v>1</v>
      </c>
      <c r="M120" s="9">
        <v>1</v>
      </c>
      <c r="N120" s="10">
        <v>43070</v>
      </c>
      <c r="O120" s="7" t="s">
        <v>33</v>
      </c>
      <c r="P120" s="7" t="s">
        <v>67</v>
      </c>
      <c r="Q120" s="7">
        <v>0</v>
      </c>
      <c r="R120" s="9">
        <v>1546</v>
      </c>
      <c r="S120" s="7">
        <v>1546</v>
      </c>
      <c r="T120" s="7">
        <v>0</v>
      </c>
      <c r="U120" s="9">
        <v>0</v>
      </c>
      <c r="V120" s="9" t="s">
        <v>49</v>
      </c>
    </row>
    <row r="121" s="2" customFormat="1" ht="22.5" customHeight="1" spans="1:22">
      <c r="A121" s="7">
        <f>119</f>
        <v>119</v>
      </c>
      <c r="B121" s="7" t="s">
        <v>317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55</v>
      </c>
      <c r="H121" s="7" t="s">
        <v>318</v>
      </c>
      <c r="I121" s="7" t="s">
        <v>30</v>
      </c>
      <c r="J121" s="7" t="s">
        <v>57</v>
      </c>
      <c r="K121" s="7" t="s">
        <v>32</v>
      </c>
      <c r="L121" s="9">
        <v>1</v>
      </c>
      <c r="M121" s="9">
        <v>1</v>
      </c>
      <c r="N121" s="10">
        <v>43070</v>
      </c>
      <c r="O121" s="7" t="s">
        <v>33</v>
      </c>
      <c r="P121" s="7" t="s">
        <v>67</v>
      </c>
      <c r="Q121" s="7">
        <v>0</v>
      </c>
      <c r="R121" s="9">
        <v>840</v>
      </c>
      <c r="S121" s="7">
        <v>840</v>
      </c>
      <c r="T121" s="7">
        <v>0</v>
      </c>
      <c r="U121" s="9">
        <v>0</v>
      </c>
      <c r="V121" s="9"/>
    </row>
    <row r="122" s="2" customFormat="1" ht="22.5" customHeight="1" spans="1:22">
      <c r="A122" s="7">
        <f>120</f>
        <v>120</v>
      </c>
      <c r="B122" s="7" t="s">
        <v>319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55</v>
      </c>
      <c r="H122" s="7" t="s">
        <v>320</v>
      </c>
      <c r="I122" s="7" t="s">
        <v>30</v>
      </c>
      <c r="J122" s="7" t="s">
        <v>57</v>
      </c>
      <c r="K122" s="7" t="s">
        <v>32</v>
      </c>
      <c r="L122" s="9">
        <v>1</v>
      </c>
      <c r="M122" s="9">
        <v>1</v>
      </c>
      <c r="N122" s="10">
        <v>43070</v>
      </c>
      <c r="O122" s="7" t="s">
        <v>33</v>
      </c>
      <c r="P122" s="7" t="s">
        <v>67</v>
      </c>
      <c r="Q122" s="7">
        <v>0</v>
      </c>
      <c r="R122" s="9">
        <v>840</v>
      </c>
      <c r="S122" s="7">
        <v>840</v>
      </c>
      <c r="T122" s="7">
        <v>0</v>
      </c>
      <c r="U122" s="9">
        <v>0</v>
      </c>
      <c r="V122" s="9"/>
    </row>
    <row r="123" s="2" customFormat="1" ht="22.5" customHeight="1" spans="1:22">
      <c r="A123" s="7">
        <f>121</f>
        <v>121</v>
      </c>
      <c r="B123" s="7" t="s">
        <v>321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261</v>
      </c>
      <c r="H123" s="7" t="s">
        <v>322</v>
      </c>
      <c r="I123" s="7" t="s">
        <v>30</v>
      </c>
      <c r="J123" s="7" t="s">
        <v>57</v>
      </c>
      <c r="K123" s="7" t="s">
        <v>32</v>
      </c>
      <c r="L123" s="9">
        <v>1</v>
      </c>
      <c r="M123" s="9">
        <v>1</v>
      </c>
      <c r="N123" s="10">
        <v>43070</v>
      </c>
      <c r="O123" s="7" t="s">
        <v>33</v>
      </c>
      <c r="P123" s="7" t="s">
        <v>67</v>
      </c>
      <c r="Q123" s="7">
        <v>0</v>
      </c>
      <c r="R123" s="9">
        <v>840</v>
      </c>
      <c r="S123" s="7">
        <v>840</v>
      </c>
      <c r="T123" s="7">
        <v>0</v>
      </c>
      <c r="U123" s="9">
        <v>0</v>
      </c>
      <c r="V123" s="9"/>
    </row>
    <row r="124" s="2" customFormat="1" ht="22.5" customHeight="1" spans="1:22">
      <c r="A124" s="7">
        <f>122</f>
        <v>122</v>
      </c>
      <c r="B124" s="7" t="s">
        <v>323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261</v>
      </c>
      <c r="H124" s="7" t="s">
        <v>66</v>
      </c>
      <c r="I124" s="7" t="s">
        <v>30</v>
      </c>
      <c r="J124" s="7" t="s">
        <v>57</v>
      </c>
      <c r="K124" s="7" t="s">
        <v>32</v>
      </c>
      <c r="L124" s="9">
        <v>1</v>
      </c>
      <c r="M124" s="9">
        <v>1</v>
      </c>
      <c r="N124" s="10">
        <v>43070</v>
      </c>
      <c r="O124" s="7" t="s">
        <v>324</v>
      </c>
      <c r="P124" s="7" t="s">
        <v>67</v>
      </c>
      <c r="Q124" s="7">
        <v>0</v>
      </c>
      <c r="R124" s="9">
        <v>840</v>
      </c>
      <c r="S124" s="7">
        <v>840</v>
      </c>
      <c r="T124" s="7">
        <v>0</v>
      </c>
      <c r="U124" s="9">
        <v>0</v>
      </c>
      <c r="V124" s="9"/>
    </row>
    <row r="125" s="2" customFormat="1" ht="22.5" customHeight="1" spans="1:22">
      <c r="A125" s="7">
        <f>123</f>
        <v>123</v>
      </c>
      <c r="B125" s="7" t="s">
        <v>325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261</v>
      </c>
      <c r="H125" s="7" t="s">
        <v>326</v>
      </c>
      <c r="I125" s="7" t="s">
        <v>30</v>
      </c>
      <c r="J125" s="7" t="s">
        <v>57</v>
      </c>
      <c r="K125" s="7" t="s">
        <v>32</v>
      </c>
      <c r="L125" s="9">
        <v>1</v>
      </c>
      <c r="M125" s="9">
        <v>1</v>
      </c>
      <c r="N125" s="10">
        <v>43070</v>
      </c>
      <c r="O125" s="7" t="s">
        <v>33</v>
      </c>
      <c r="P125" s="7" t="s">
        <v>67</v>
      </c>
      <c r="Q125" s="7">
        <v>0</v>
      </c>
      <c r="R125" s="9">
        <v>840</v>
      </c>
      <c r="S125" s="7">
        <v>840</v>
      </c>
      <c r="T125" s="7">
        <v>0</v>
      </c>
      <c r="U125" s="9">
        <v>0</v>
      </c>
      <c r="V125" s="9"/>
    </row>
    <row r="126" s="2" customFormat="1" ht="22.5" customHeight="1" spans="1:22">
      <c r="A126" s="7">
        <f>124</f>
        <v>124</v>
      </c>
      <c r="B126" s="7" t="s">
        <v>327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261</v>
      </c>
      <c r="H126" s="7" t="s">
        <v>328</v>
      </c>
      <c r="I126" s="7" t="s">
        <v>30</v>
      </c>
      <c r="J126" s="7" t="s">
        <v>57</v>
      </c>
      <c r="K126" s="7" t="s">
        <v>32</v>
      </c>
      <c r="L126" s="9">
        <v>1</v>
      </c>
      <c r="M126" s="9">
        <v>1</v>
      </c>
      <c r="N126" s="10">
        <v>43070</v>
      </c>
      <c r="O126" s="7" t="s">
        <v>33</v>
      </c>
      <c r="P126" s="7" t="s">
        <v>67</v>
      </c>
      <c r="Q126" s="7">
        <v>0</v>
      </c>
      <c r="R126" s="9">
        <v>840</v>
      </c>
      <c r="S126" s="7">
        <v>840</v>
      </c>
      <c r="T126" s="7">
        <v>0</v>
      </c>
      <c r="U126" s="9">
        <v>0</v>
      </c>
      <c r="V126" s="9"/>
    </row>
    <row r="127" s="2" customFormat="1" ht="22.5" customHeight="1" spans="1:22">
      <c r="A127" s="7">
        <f>125</f>
        <v>125</v>
      </c>
      <c r="B127" s="7" t="s">
        <v>329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261</v>
      </c>
      <c r="H127" s="7" t="s">
        <v>330</v>
      </c>
      <c r="I127" s="7" t="s">
        <v>30</v>
      </c>
      <c r="J127" s="7" t="s">
        <v>57</v>
      </c>
      <c r="K127" s="7" t="s">
        <v>32</v>
      </c>
      <c r="L127" s="9">
        <v>1</v>
      </c>
      <c r="M127" s="9">
        <v>1</v>
      </c>
      <c r="N127" s="10">
        <v>43070</v>
      </c>
      <c r="O127" s="7" t="s">
        <v>33</v>
      </c>
      <c r="P127" s="7" t="s">
        <v>67</v>
      </c>
      <c r="Q127" s="7">
        <v>0</v>
      </c>
      <c r="R127" s="9">
        <v>840</v>
      </c>
      <c r="S127" s="7">
        <v>840</v>
      </c>
      <c r="T127" s="7">
        <v>0</v>
      </c>
      <c r="U127" s="9">
        <v>0</v>
      </c>
      <c r="V127" s="9"/>
    </row>
    <row r="128" s="2" customFormat="1" ht="22.5" customHeight="1" spans="1:22">
      <c r="A128" s="7">
        <f>126</f>
        <v>126</v>
      </c>
      <c r="B128" s="7" t="s">
        <v>331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261</v>
      </c>
      <c r="H128" s="7" t="s">
        <v>332</v>
      </c>
      <c r="I128" s="7" t="s">
        <v>30</v>
      </c>
      <c r="J128" s="7" t="s">
        <v>57</v>
      </c>
      <c r="K128" s="7" t="s">
        <v>32</v>
      </c>
      <c r="L128" s="9">
        <v>1</v>
      </c>
      <c r="M128" s="9">
        <v>1</v>
      </c>
      <c r="N128" s="10">
        <v>43070</v>
      </c>
      <c r="O128" s="7" t="s">
        <v>33</v>
      </c>
      <c r="P128" s="7" t="s">
        <v>67</v>
      </c>
      <c r="Q128" s="7">
        <v>0</v>
      </c>
      <c r="R128" s="9">
        <v>840</v>
      </c>
      <c r="S128" s="7">
        <v>840</v>
      </c>
      <c r="T128" s="7">
        <v>0</v>
      </c>
      <c r="U128" s="9">
        <v>0</v>
      </c>
      <c r="V128" s="9"/>
    </row>
    <row r="129" s="2" customFormat="1" ht="22.5" customHeight="1" spans="1:22">
      <c r="A129" s="7">
        <f>127</f>
        <v>127</v>
      </c>
      <c r="B129" s="7" t="s">
        <v>333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261</v>
      </c>
      <c r="H129" s="7" t="s">
        <v>334</v>
      </c>
      <c r="I129" s="7" t="s">
        <v>30</v>
      </c>
      <c r="J129" s="7" t="s">
        <v>57</v>
      </c>
      <c r="K129" s="7" t="s">
        <v>32</v>
      </c>
      <c r="L129" s="9">
        <v>1</v>
      </c>
      <c r="M129" s="9">
        <v>1</v>
      </c>
      <c r="N129" s="10">
        <v>43070</v>
      </c>
      <c r="O129" s="7" t="s">
        <v>33</v>
      </c>
      <c r="P129" s="7" t="s">
        <v>67</v>
      </c>
      <c r="Q129" s="7">
        <v>0</v>
      </c>
      <c r="R129" s="9">
        <v>840</v>
      </c>
      <c r="S129" s="7">
        <v>840</v>
      </c>
      <c r="T129" s="7">
        <v>0</v>
      </c>
      <c r="U129" s="9">
        <v>0</v>
      </c>
      <c r="V129" s="9"/>
    </row>
    <row r="130" s="2" customFormat="1" ht="22.5" customHeight="1" spans="1:22">
      <c r="A130" s="7">
        <f>128</f>
        <v>128</v>
      </c>
      <c r="B130" s="7" t="s">
        <v>335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261</v>
      </c>
      <c r="H130" s="7" t="s">
        <v>336</v>
      </c>
      <c r="I130" s="7" t="s">
        <v>30</v>
      </c>
      <c r="J130" s="7" t="s">
        <v>57</v>
      </c>
      <c r="K130" s="7" t="s">
        <v>32</v>
      </c>
      <c r="L130" s="9">
        <v>1</v>
      </c>
      <c r="M130" s="9">
        <v>1</v>
      </c>
      <c r="N130" s="10">
        <v>43070</v>
      </c>
      <c r="O130" s="7" t="s">
        <v>33</v>
      </c>
      <c r="P130" s="7" t="s">
        <v>67</v>
      </c>
      <c r="Q130" s="7">
        <v>0</v>
      </c>
      <c r="R130" s="9">
        <v>840</v>
      </c>
      <c r="S130" s="7">
        <v>840</v>
      </c>
      <c r="T130" s="7">
        <v>0</v>
      </c>
      <c r="U130" s="9">
        <v>0</v>
      </c>
      <c r="V130" s="9"/>
    </row>
    <row r="131" s="2" customFormat="1" ht="22.5" customHeight="1" spans="1:22">
      <c r="A131" s="7">
        <f>129</f>
        <v>129</v>
      </c>
      <c r="B131" s="7" t="s">
        <v>337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261</v>
      </c>
      <c r="H131" s="7" t="s">
        <v>338</v>
      </c>
      <c r="I131" s="7" t="s">
        <v>30</v>
      </c>
      <c r="J131" s="7" t="s">
        <v>57</v>
      </c>
      <c r="K131" s="7" t="s">
        <v>32</v>
      </c>
      <c r="L131" s="9">
        <v>1</v>
      </c>
      <c r="M131" s="9">
        <v>1</v>
      </c>
      <c r="N131" s="10">
        <v>45418</v>
      </c>
      <c r="O131" s="7" t="s">
        <v>313</v>
      </c>
      <c r="P131" s="7" t="s">
        <v>67</v>
      </c>
      <c r="Q131" s="7">
        <v>0</v>
      </c>
      <c r="R131" s="9">
        <v>840</v>
      </c>
      <c r="S131" s="7">
        <v>840</v>
      </c>
      <c r="T131" s="7">
        <v>0</v>
      </c>
      <c r="U131" s="9">
        <v>0</v>
      </c>
      <c r="V131" s="9"/>
    </row>
    <row r="132" s="2" customFormat="1" ht="22.5" customHeight="1" spans="1:22">
      <c r="A132" s="7">
        <f>130</f>
        <v>130</v>
      </c>
      <c r="B132" s="7" t="s">
        <v>339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261</v>
      </c>
      <c r="H132" s="7" t="s">
        <v>340</v>
      </c>
      <c r="I132" s="7" t="s">
        <v>30</v>
      </c>
      <c r="J132" s="7" t="s">
        <v>57</v>
      </c>
      <c r="K132" s="7" t="s">
        <v>32</v>
      </c>
      <c r="L132" s="9">
        <v>1</v>
      </c>
      <c r="M132" s="9">
        <v>1</v>
      </c>
      <c r="N132" s="10">
        <v>43070</v>
      </c>
      <c r="O132" s="7" t="s">
        <v>33</v>
      </c>
      <c r="P132" s="7" t="s">
        <v>314</v>
      </c>
      <c r="Q132" s="7">
        <v>0</v>
      </c>
      <c r="R132" s="9">
        <v>1168</v>
      </c>
      <c r="S132" s="7">
        <v>1168</v>
      </c>
      <c r="T132" s="7">
        <v>0</v>
      </c>
      <c r="U132" s="9">
        <v>0</v>
      </c>
      <c r="V132" s="9"/>
    </row>
    <row r="133" s="2" customFormat="1" ht="22.5" customHeight="1" spans="1:22">
      <c r="A133" s="7">
        <f>131</f>
        <v>131</v>
      </c>
      <c r="B133" s="7" t="s">
        <v>341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261</v>
      </c>
      <c r="H133" s="7" t="s">
        <v>342</v>
      </c>
      <c r="I133" s="7" t="s">
        <v>30</v>
      </c>
      <c r="J133" s="7" t="s">
        <v>57</v>
      </c>
      <c r="K133" s="7" t="s">
        <v>32</v>
      </c>
      <c r="L133" s="9">
        <v>1</v>
      </c>
      <c r="M133" s="9">
        <v>1</v>
      </c>
      <c r="N133" s="10">
        <v>45693</v>
      </c>
      <c r="O133" s="7" t="s">
        <v>343</v>
      </c>
      <c r="P133" s="7" t="s">
        <v>64</v>
      </c>
      <c r="Q133" s="7">
        <v>0</v>
      </c>
      <c r="R133" s="9">
        <v>840</v>
      </c>
      <c r="S133" s="7">
        <v>840</v>
      </c>
      <c r="T133" s="7">
        <v>0</v>
      </c>
      <c r="U133" s="9">
        <v>0</v>
      </c>
      <c r="V133" s="9"/>
    </row>
    <row r="134" s="2" customFormat="1" ht="22.5" customHeight="1" spans="1:22">
      <c r="A134" s="7">
        <f>132</f>
        <v>132</v>
      </c>
      <c r="B134" s="7" t="s">
        <v>344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261</v>
      </c>
      <c r="H134" s="7" t="s">
        <v>345</v>
      </c>
      <c r="I134" s="7" t="s">
        <v>30</v>
      </c>
      <c r="J134" s="7" t="s">
        <v>57</v>
      </c>
      <c r="K134" s="7" t="s">
        <v>32</v>
      </c>
      <c r="L134" s="9">
        <v>1</v>
      </c>
      <c r="M134" s="9">
        <v>1</v>
      </c>
      <c r="N134" s="10">
        <v>43070</v>
      </c>
      <c r="O134" s="7" t="s">
        <v>33</v>
      </c>
      <c r="P134" s="7" t="s">
        <v>67</v>
      </c>
      <c r="Q134" s="7">
        <v>0</v>
      </c>
      <c r="R134" s="9">
        <v>840</v>
      </c>
      <c r="S134" s="7">
        <v>840</v>
      </c>
      <c r="T134" s="7">
        <v>0</v>
      </c>
      <c r="U134" s="9">
        <v>0</v>
      </c>
      <c r="V134" s="9"/>
    </row>
    <row r="135" s="2" customFormat="1" ht="22.5" customHeight="1" spans="1:22">
      <c r="A135" s="7">
        <f>133</f>
        <v>133</v>
      </c>
      <c r="B135" s="7" t="s">
        <v>282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261</v>
      </c>
      <c r="H135" s="7" t="s">
        <v>346</v>
      </c>
      <c r="I135" s="7" t="s">
        <v>30</v>
      </c>
      <c r="J135" s="7" t="s">
        <v>57</v>
      </c>
      <c r="K135" s="7" t="s">
        <v>32</v>
      </c>
      <c r="L135" s="9">
        <v>1</v>
      </c>
      <c r="M135" s="9">
        <v>1</v>
      </c>
      <c r="N135" s="10">
        <v>43070</v>
      </c>
      <c r="O135" s="7" t="s">
        <v>33</v>
      </c>
      <c r="P135" s="7" t="s">
        <v>67</v>
      </c>
      <c r="Q135" s="7">
        <v>0</v>
      </c>
      <c r="R135" s="9">
        <v>840</v>
      </c>
      <c r="S135" s="7">
        <v>840</v>
      </c>
      <c r="T135" s="7">
        <v>0</v>
      </c>
      <c r="U135" s="9">
        <v>0</v>
      </c>
      <c r="V135" s="9"/>
    </row>
    <row r="136" s="2" customFormat="1" ht="22.5" customHeight="1" spans="1:22">
      <c r="A136" s="7">
        <f>134</f>
        <v>134</v>
      </c>
      <c r="B136" s="7" t="s">
        <v>347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203</v>
      </c>
      <c r="H136" s="7" t="s">
        <v>348</v>
      </c>
      <c r="I136" s="7" t="s">
        <v>30</v>
      </c>
      <c r="J136" s="7" t="s">
        <v>31</v>
      </c>
      <c r="K136" s="7" t="s">
        <v>32</v>
      </c>
      <c r="L136" s="9">
        <v>1</v>
      </c>
      <c r="M136" s="9">
        <v>1</v>
      </c>
      <c r="N136" s="10">
        <v>43070</v>
      </c>
      <c r="O136" s="7" t="s">
        <v>33</v>
      </c>
      <c r="P136" s="7"/>
      <c r="Q136" s="7">
        <v>0</v>
      </c>
      <c r="R136" s="9">
        <v>1546</v>
      </c>
      <c r="S136" s="7">
        <v>1546</v>
      </c>
      <c r="T136" s="7">
        <v>0</v>
      </c>
      <c r="U136" s="9">
        <v>0</v>
      </c>
      <c r="V136" s="9" t="s">
        <v>49</v>
      </c>
    </row>
    <row r="137" s="2" customFormat="1" ht="22.5" customHeight="1" spans="1:22">
      <c r="A137" s="7">
        <f>135</f>
        <v>135</v>
      </c>
      <c r="B137" s="7" t="s">
        <v>349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203</v>
      </c>
      <c r="H137" s="7" t="s">
        <v>350</v>
      </c>
      <c r="I137" s="7" t="s">
        <v>30</v>
      </c>
      <c r="J137" s="7" t="s">
        <v>31</v>
      </c>
      <c r="K137" s="7" t="s">
        <v>32</v>
      </c>
      <c r="L137" s="9">
        <v>1</v>
      </c>
      <c r="M137" s="9">
        <v>1</v>
      </c>
      <c r="N137" s="10">
        <v>43070</v>
      </c>
      <c r="O137" s="7" t="s">
        <v>33</v>
      </c>
      <c r="P137" s="7"/>
      <c r="Q137" s="7">
        <v>0</v>
      </c>
      <c r="R137" s="9">
        <v>1546</v>
      </c>
      <c r="S137" s="7">
        <v>1546</v>
      </c>
      <c r="T137" s="7">
        <v>0</v>
      </c>
      <c r="U137" s="9">
        <v>0</v>
      </c>
      <c r="V137" s="9" t="s">
        <v>49</v>
      </c>
    </row>
    <row r="138" s="2" customFormat="1" ht="22.5" customHeight="1" spans="1:22">
      <c r="A138" s="7">
        <f>136</f>
        <v>136</v>
      </c>
      <c r="B138" s="7" t="s">
        <v>351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203</v>
      </c>
      <c r="H138" s="7" t="s">
        <v>352</v>
      </c>
      <c r="I138" s="7" t="s">
        <v>30</v>
      </c>
      <c r="J138" s="7" t="s">
        <v>31</v>
      </c>
      <c r="K138" s="7" t="s">
        <v>32</v>
      </c>
      <c r="L138" s="9">
        <v>1</v>
      </c>
      <c r="M138" s="9">
        <v>1</v>
      </c>
      <c r="N138" s="10">
        <v>43070</v>
      </c>
      <c r="O138" s="7" t="s">
        <v>33</v>
      </c>
      <c r="P138" s="7"/>
      <c r="Q138" s="7">
        <v>0</v>
      </c>
      <c r="R138" s="9">
        <v>1932</v>
      </c>
      <c r="S138" s="7">
        <v>1932</v>
      </c>
      <c r="T138" s="7">
        <v>0</v>
      </c>
      <c r="U138" s="9">
        <v>0</v>
      </c>
      <c r="V138" s="9" t="s">
        <v>49</v>
      </c>
    </row>
    <row r="139" s="2" customFormat="1" ht="22.5" customHeight="1" spans="1:22">
      <c r="A139" s="7">
        <f>137</f>
        <v>137</v>
      </c>
      <c r="B139" s="7" t="s">
        <v>353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243</v>
      </c>
      <c r="H139" s="7" t="s">
        <v>354</v>
      </c>
      <c r="I139" s="7" t="s">
        <v>30</v>
      </c>
      <c r="J139" s="7" t="s">
        <v>31</v>
      </c>
      <c r="K139" s="7" t="s">
        <v>32</v>
      </c>
      <c r="L139" s="9">
        <v>1</v>
      </c>
      <c r="M139" s="9">
        <v>1</v>
      </c>
      <c r="N139" s="10">
        <v>43070</v>
      </c>
      <c r="O139" s="7" t="s">
        <v>33</v>
      </c>
      <c r="P139" s="7"/>
      <c r="Q139" s="7">
        <v>0</v>
      </c>
      <c r="R139" s="9">
        <v>1546</v>
      </c>
      <c r="S139" s="7">
        <v>1546</v>
      </c>
      <c r="T139" s="7">
        <v>0</v>
      </c>
      <c r="U139" s="9">
        <v>0</v>
      </c>
      <c r="V139" s="9" t="s">
        <v>49</v>
      </c>
    </row>
    <row r="140" s="2" customFormat="1" ht="22.5" customHeight="1" spans="1:22">
      <c r="A140" s="7">
        <f>138</f>
        <v>138</v>
      </c>
      <c r="B140" s="7" t="s">
        <v>355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55</v>
      </c>
      <c r="H140" s="7" t="s">
        <v>356</v>
      </c>
      <c r="I140" s="7" t="s">
        <v>30</v>
      </c>
      <c r="J140" s="7" t="s">
        <v>31</v>
      </c>
      <c r="K140" s="7" t="s">
        <v>32</v>
      </c>
      <c r="L140" s="9">
        <v>1</v>
      </c>
      <c r="M140" s="9">
        <v>1</v>
      </c>
      <c r="N140" s="10">
        <v>43070</v>
      </c>
      <c r="O140" s="7" t="s">
        <v>33</v>
      </c>
      <c r="P140" s="7"/>
      <c r="Q140" s="7">
        <v>0</v>
      </c>
      <c r="R140" s="9">
        <v>1546</v>
      </c>
      <c r="S140" s="7">
        <v>1546</v>
      </c>
      <c r="T140" s="7">
        <v>0</v>
      </c>
      <c r="U140" s="9">
        <v>0</v>
      </c>
      <c r="V140" s="9" t="s">
        <v>49</v>
      </c>
    </row>
    <row r="141" s="2" customFormat="1" ht="22.5" customHeight="1" spans="1:22">
      <c r="A141" s="7">
        <f>139</f>
        <v>139</v>
      </c>
      <c r="B141" s="7" t="s">
        <v>357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47</v>
      </c>
      <c r="H141" s="7" t="s">
        <v>358</v>
      </c>
      <c r="I141" s="7" t="s">
        <v>30</v>
      </c>
      <c r="J141" s="7" t="s">
        <v>57</v>
      </c>
      <c r="K141" s="7" t="s">
        <v>32</v>
      </c>
      <c r="L141" s="9">
        <v>1</v>
      </c>
      <c r="M141" s="9">
        <v>1</v>
      </c>
      <c r="N141" s="10">
        <v>43070</v>
      </c>
      <c r="O141" s="7" t="s">
        <v>33</v>
      </c>
      <c r="P141" s="7"/>
      <c r="Q141" s="7">
        <v>0</v>
      </c>
      <c r="R141" s="9">
        <v>840</v>
      </c>
      <c r="S141" s="7">
        <v>840</v>
      </c>
      <c r="T141" s="7">
        <v>0</v>
      </c>
      <c r="U141" s="9">
        <v>0</v>
      </c>
      <c r="V141" s="9"/>
    </row>
    <row r="142" s="2" customFormat="1" ht="22.5" customHeight="1" spans="1:22">
      <c r="A142" s="7">
        <f>140</f>
        <v>140</v>
      </c>
      <c r="B142" s="7" t="s">
        <v>359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360</v>
      </c>
      <c r="H142" s="7" t="s">
        <v>361</v>
      </c>
      <c r="I142" s="7" t="s">
        <v>30</v>
      </c>
      <c r="J142" s="7" t="s">
        <v>57</v>
      </c>
      <c r="K142" s="7" t="s">
        <v>32</v>
      </c>
      <c r="L142" s="9">
        <v>1</v>
      </c>
      <c r="M142" s="9">
        <v>1</v>
      </c>
      <c r="N142" s="10">
        <v>43070</v>
      </c>
      <c r="O142" s="7" t="s">
        <v>33</v>
      </c>
      <c r="P142" s="7"/>
      <c r="Q142" s="7">
        <v>0</v>
      </c>
      <c r="R142" s="9">
        <v>840</v>
      </c>
      <c r="S142" s="7">
        <v>840</v>
      </c>
      <c r="T142" s="7">
        <v>0</v>
      </c>
      <c r="U142" s="9">
        <v>0</v>
      </c>
      <c r="V142" s="9"/>
    </row>
    <row r="143" s="2" customFormat="1" ht="22.5" customHeight="1" spans="1:22">
      <c r="A143" s="7">
        <f>141</f>
        <v>141</v>
      </c>
      <c r="B143" s="7" t="s">
        <v>362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268</v>
      </c>
      <c r="H143" s="7" t="s">
        <v>363</v>
      </c>
      <c r="I143" s="7" t="s">
        <v>30</v>
      </c>
      <c r="J143" s="7" t="s">
        <v>57</v>
      </c>
      <c r="K143" s="7" t="s">
        <v>32</v>
      </c>
      <c r="L143" s="9">
        <v>1</v>
      </c>
      <c r="M143" s="9">
        <v>1</v>
      </c>
      <c r="N143" s="10">
        <v>43070</v>
      </c>
      <c r="O143" s="7" t="s">
        <v>33</v>
      </c>
      <c r="P143" s="7"/>
      <c r="Q143" s="7">
        <v>0</v>
      </c>
      <c r="R143" s="9">
        <v>840</v>
      </c>
      <c r="S143" s="7">
        <v>840</v>
      </c>
      <c r="T143" s="7">
        <v>0</v>
      </c>
      <c r="U143" s="9">
        <v>0</v>
      </c>
      <c r="V143" s="9"/>
    </row>
    <row r="144" s="2" customFormat="1" ht="22.5" customHeight="1" spans="1:22">
      <c r="A144" s="7">
        <f>142</f>
        <v>142</v>
      </c>
      <c r="B144" s="7" t="s">
        <v>364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83</v>
      </c>
      <c r="H144" s="7" t="s">
        <v>365</v>
      </c>
      <c r="I144" s="7" t="s">
        <v>30</v>
      </c>
      <c r="J144" s="7" t="s">
        <v>57</v>
      </c>
      <c r="K144" s="7" t="s">
        <v>32</v>
      </c>
      <c r="L144" s="9">
        <v>1</v>
      </c>
      <c r="M144" s="9">
        <v>1</v>
      </c>
      <c r="N144" s="10">
        <v>43070</v>
      </c>
      <c r="O144" s="7" t="s">
        <v>33</v>
      </c>
      <c r="P144" s="7"/>
      <c r="Q144" s="7">
        <v>0</v>
      </c>
      <c r="R144" s="9">
        <v>840</v>
      </c>
      <c r="S144" s="7">
        <v>840</v>
      </c>
      <c r="T144" s="7">
        <v>0</v>
      </c>
      <c r="U144" s="9">
        <v>0</v>
      </c>
      <c r="V144" s="9"/>
    </row>
    <row r="145" s="2" customFormat="1" ht="22.5" customHeight="1" spans="1:22">
      <c r="A145" s="7">
        <f>143</f>
        <v>143</v>
      </c>
      <c r="B145" s="7" t="s">
        <v>366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360</v>
      </c>
      <c r="H145" s="7" t="s">
        <v>367</v>
      </c>
      <c r="I145" s="7" t="s">
        <v>30</v>
      </c>
      <c r="J145" s="7" t="s">
        <v>57</v>
      </c>
      <c r="K145" s="7" t="s">
        <v>32</v>
      </c>
      <c r="L145" s="9">
        <v>1</v>
      </c>
      <c r="M145" s="9">
        <v>1</v>
      </c>
      <c r="N145" s="10">
        <v>43070</v>
      </c>
      <c r="O145" s="7" t="s">
        <v>324</v>
      </c>
      <c r="P145" s="7"/>
      <c r="Q145" s="7">
        <v>0</v>
      </c>
      <c r="R145" s="9">
        <v>840</v>
      </c>
      <c r="S145" s="7">
        <v>840</v>
      </c>
      <c r="T145" s="7">
        <v>0</v>
      </c>
      <c r="U145" s="9">
        <v>0</v>
      </c>
      <c r="V145" s="9"/>
    </row>
    <row r="146" s="2" customFormat="1" ht="22.5" customHeight="1" spans="1:22">
      <c r="A146" s="7">
        <f>144</f>
        <v>144</v>
      </c>
      <c r="B146" s="7" t="s">
        <v>368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304</v>
      </c>
      <c r="H146" s="7" t="s">
        <v>369</v>
      </c>
      <c r="I146" s="7" t="s">
        <v>30</v>
      </c>
      <c r="J146" s="7" t="s">
        <v>57</v>
      </c>
      <c r="K146" s="7" t="s">
        <v>32</v>
      </c>
      <c r="L146" s="9">
        <v>1</v>
      </c>
      <c r="M146" s="9">
        <v>1</v>
      </c>
      <c r="N146" s="10">
        <v>43420</v>
      </c>
      <c r="O146" s="7" t="s">
        <v>288</v>
      </c>
      <c r="P146" s="7" t="s">
        <v>64</v>
      </c>
      <c r="Q146" s="7">
        <v>0</v>
      </c>
      <c r="R146" s="9">
        <v>1458</v>
      </c>
      <c r="S146" s="7">
        <v>1458</v>
      </c>
      <c r="T146" s="7">
        <v>0</v>
      </c>
      <c r="U146" s="9">
        <v>0</v>
      </c>
      <c r="V146" s="9"/>
    </row>
    <row r="147" s="2" customFormat="1" ht="22.5" customHeight="1" spans="1:22">
      <c r="A147" s="7">
        <f>145</f>
        <v>145</v>
      </c>
      <c r="B147" s="7" t="s">
        <v>370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243</v>
      </c>
      <c r="H147" s="7" t="s">
        <v>371</v>
      </c>
      <c r="I147" s="7" t="s">
        <v>30</v>
      </c>
      <c r="J147" s="7" t="s">
        <v>57</v>
      </c>
      <c r="K147" s="7" t="s">
        <v>32</v>
      </c>
      <c r="L147" s="9">
        <v>1</v>
      </c>
      <c r="M147" s="9">
        <v>1</v>
      </c>
      <c r="N147" s="10">
        <v>43070</v>
      </c>
      <c r="O147" s="7" t="s">
        <v>324</v>
      </c>
      <c r="P147" s="7"/>
      <c r="Q147" s="7">
        <v>0</v>
      </c>
      <c r="R147" s="9">
        <v>1458</v>
      </c>
      <c r="S147" s="7">
        <v>1458</v>
      </c>
      <c r="T147" s="7">
        <v>0</v>
      </c>
      <c r="U147" s="9">
        <v>0</v>
      </c>
      <c r="V147" s="9"/>
    </row>
    <row r="148" s="2" customFormat="1" ht="22.5" customHeight="1" spans="1:22">
      <c r="A148" s="7">
        <f>146</f>
        <v>146</v>
      </c>
      <c r="B148" s="7" t="s">
        <v>372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268</v>
      </c>
      <c r="H148" s="7" t="s">
        <v>373</v>
      </c>
      <c r="I148" s="7" t="s">
        <v>30</v>
      </c>
      <c r="J148" s="7" t="s">
        <v>57</v>
      </c>
      <c r="K148" s="7" t="s">
        <v>32</v>
      </c>
      <c r="L148" s="9">
        <v>1</v>
      </c>
      <c r="M148" s="9">
        <v>1</v>
      </c>
      <c r="N148" s="10">
        <v>43700</v>
      </c>
      <c r="O148" s="7" t="s">
        <v>297</v>
      </c>
      <c r="P148" s="7" t="s">
        <v>64</v>
      </c>
      <c r="Q148" s="7">
        <v>0</v>
      </c>
      <c r="R148" s="9">
        <v>1458</v>
      </c>
      <c r="S148" s="7">
        <v>1458</v>
      </c>
      <c r="T148" s="7">
        <v>0</v>
      </c>
      <c r="U148" s="9">
        <v>0</v>
      </c>
      <c r="V148" s="9"/>
    </row>
    <row r="149" s="2" customFormat="1" ht="22.5" customHeight="1" spans="1:22">
      <c r="A149" s="7">
        <f>147</f>
        <v>147</v>
      </c>
      <c r="B149" s="7" t="s">
        <v>374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375</v>
      </c>
      <c r="H149" s="7" t="s">
        <v>376</v>
      </c>
      <c r="I149" s="7" t="s">
        <v>30</v>
      </c>
      <c r="J149" s="7" t="s">
        <v>57</v>
      </c>
      <c r="K149" s="7" t="s">
        <v>32</v>
      </c>
      <c r="L149" s="9">
        <v>1</v>
      </c>
      <c r="M149" s="9">
        <v>1</v>
      </c>
      <c r="N149" s="10">
        <v>43070</v>
      </c>
      <c r="O149" s="7" t="s">
        <v>274</v>
      </c>
      <c r="P149" s="7" t="s">
        <v>67</v>
      </c>
      <c r="Q149" s="7">
        <v>0</v>
      </c>
      <c r="R149" s="9">
        <v>840</v>
      </c>
      <c r="S149" s="7">
        <v>840</v>
      </c>
      <c r="T149" s="7">
        <v>0</v>
      </c>
      <c r="U149" s="9">
        <v>0</v>
      </c>
      <c r="V149" s="9"/>
    </row>
    <row r="150" s="2" customFormat="1" ht="22.5" customHeight="1" spans="1:22">
      <c r="A150" s="7">
        <f>148</f>
        <v>148</v>
      </c>
      <c r="B150" s="7" t="s">
        <v>377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243</v>
      </c>
      <c r="H150" s="7" t="s">
        <v>378</v>
      </c>
      <c r="I150" s="7" t="s">
        <v>30</v>
      </c>
      <c r="J150" s="7" t="s">
        <v>57</v>
      </c>
      <c r="K150" s="7" t="s">
        <v>32</v>
      </c>
      <c r="L150" s="9">
        <v>1</v>
      </c>
      <c r="M150" s="9">
        <v>1</v>
      </c>
      <c r="N150" s="10">
        <v>43070</v>
      </c>
      <c r="O150" s="7" t="s">
        <v>33</v>
      </c>
      <c r="P150" s="7" t="s">
        <v>67</v>
      </c>
      <c r="Q150" s="7">
        <v>0</v>
      </c>
      <c r="R150" s="9">
        <v>840</v>
      </c>
      <c r="S150" s="7">
        <v>840</v>
      </c>
      <c r="T150" s="7">
        <v>0</v>
      </c>
      <c r="U150" s="9">
        <v>0</v>
      </c>
      <c r="V150" s="9"/>
    </row>
    <row r="151" s="2" customFormat="1" ht="22.5" customHeight="1" spans="1:22">
      <c r="A151" s="7">
        <f>149</f>
        <v>149</v>
      </c>
      <c r="B151" s="7" t="s">
        <v>379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264</v>
      </c>
      <c r="H151" s="7" t="s">
        <v>188</v>
      </c>
      <c r="I151" s="7" t="s">
        <v>30</v>
      </c>
      <c r="J151" s="7" t="s">
        <v>57</v>
      </c>
      <c r="K151" s="7" t="s">
        <v>32</v>
      </c>
      <c r="L151" s="9">
        <v>1</v>
      </c>
      <c r="M151" s="9">
        <v>1</v>
      </c>
      <c r="N151" s="10">
        <v>43070</v>
      </c>
      <c r="O151" s="7" t="s">
        <v>33</v>
      </c>
      <c r="P151" s="7" t="s">
        <v>67</v>
      </c>
      <c r="Q151" s="7">
        <v>0</v>
      </c>
      <c r="R151" s="9">
        <v>840</v>
      </c>
      <c r="S151" s="7">
        <v>840</v>
      </c>
      <c r="T151" s="7">
        <v>0</v>
      </c>
      <c r="U151" s="9">
        <v>0</v>
      </c>
      <c r="V151" s="9"/>
    </row>
    <row r="152" s="2" customFormat="1" ht="22.5" customHeight="1" spans="1:22">
      <c r="A152" s="7">
        <f>150</f>
        <v>150</v>
      </c>
      <c r="B152" s="7" t="s">
        <v>380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83</v>
      </c>
      <c r="H152" s="7" t="s">
        <v>381</v>
      </c>
      <c r="I152" s="7" t="s">
        <v>30</v>
      </c>
      <c r="J152" s="7" t="s">
        <v>57</v>
      </c>
      <c r="K152" s="7" t="s">
        <v>32</v>
      </c>
      <c r="L152" s="9">
        <v>1</v>
      </c>
      <c r="M152" s="9">
        <v>1</v>
      </c>
      <c r="N152" s="10">
        <v>43070</v>
      </c>
      <c r="O152" s="7" t="s">
        <v>33</v>
      </c>
      <c r="P152" s="7" t="s">
        <v>67</v>
      </c>
      <c r="Q152" s="7">
        <v>0</v>
      </c>
      <c r="R152" s="9">
        <v>840</v>
      </c>
      <c r="S152" s="7">
        <v>840</v>
      </c>
      <c r="T152" s="7">
        <v>0</v>
      </c>
      <c r="U152" s="9">
        <v>0</v>
      </c>
      <c r="V152" s="9"/>
    </row>
    <row r="153" s="2" customFormat="1" ht="22.5" customHeight="1" spans="1:22">
      <c r="A153" s="7">
        <f>151</f>
        <v>151</v>
      </c>
      <c r="B153" s="7" t="s">
        <v>382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83</v>
      </c>
      <c r="H153" s="7" t="s">
        <v>383</v>
      </c>
      <c r="I153" s="7" t="s">
        <v>30</v>
      </c>
      <c r="J153" s="7" t="s">
        <v>57</v>
      </c>
      <c r="K153" s="7" t="s">
        <v>32</v>
      </c>
      <c r="L153" s="9">
        <v>1</v>
      </c>
      <c r="M153" s="9">
        <v>1</v>
      </c>
      <c r="N153" s="10">
        <v>43070</v>
      </c>
      <c r="O153" s="7" t="s">
        <v>33</v>
      </c>
      <c r="P153" s="7" t="s">
        <v>67</v>
      </c>
      <c r="Q153" s="7">
        <v>0</v>
      </c>
      <c r="R153" s="9">
        <v>840</v>
      </c>
      <c r="S153" s="7">
        <v>840</v>
      </c>
      <c r="T153" s="7">
        <v>0</v>
      </c>
      <c r="U153" s="9">
        <v>0</v>
      </c>
      <c r="V153" s="9"/>
    </row>
    <row r="154" s="2" customFormat="1" ht="22.5" customHeight="1" spans="1:22">
      <c r="A154" s="7">
        <f>152</f>
        <v>152</v>
      </c>
      <c r="B154" s="7" t="s">
        <v>384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264</v>
      </c>
      <c r="H154" s="7" t="s">
        <v>385</v>
      </c>
      <c r="I154" s="7" t="s">
        <v>30</v>
      </c>
      <c r="J154" s="7" t="s">
        <v>57</v>
      </c>
      <c r="K154" s="7" t="s">
        <v>32</v>
      </c>
      <c r="L154" s="9">
        <v>1</v>
      </c>
      <c r="M154" s="9">
        <v>1</v>
      </c>
      <c r="N154" s="10">
        <v>43070</v>
      </c>
      <c r="O154" s="7" t="s">
        <v>33</v>
      </c>
      <c r="P154" s="7" t="s">
        <v>67</v>
      </c>
      <c r="Q154" s="7">
        <v>0</v>
      </c>
      <c r="R154" s="9">
        <v>840</v>
      </c>
      <c r="S154" s="7">
        <v>840</v>
      </c>
      <c r="T154" s="7">
        <v>0</v>
      </c>
      <c r="U154" s="9">
        <v>0</v>
      </c>
      <c r="V154" s="9"/>
    </row>
    <row r="155" s="2" customFormat="1" ht="22.5" customHeight="1" spans="1:22">
      <c r="A155" s="7">
        <f>153</f>
        <v>153</v>
      </c>
      <c r="B155" s="7" t="s">
        <v>386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264</v>
      </c>
      <c r="H155" s="7" t="s">
        <v>387</v>
      </c>
      <c r="I155" s="7" t="s">
        <v>30</v>
      </c>
      <c r="J155" s="7" t="s">
        <v>57</v>
      </c>
      <c r="K155" s="7" t="s">
        <v>32</v>
      </c>
      <c r="L155" s="9">
        <v>1</v>
      </c>
      <c r="M155" s="9">
        <v>1</v>
      </c>
      <c r="N155" s="10">
        <v>43070</v>
      </c>
      <c r="O155" s="7" t="s">
        <v>33</v>
      </c>
      <c r="P155" s="7" t="s">
        <v>67</v>
      </c>
      <c r="Q155" s="7">
        <v>0</v>
      </c>
      <c r="R155" s="9">
        <v>840</v>
      </c>
      <c r="S155" s="7">
        <v>840</v>
      </c>
      <c r="T155" s="7">
        <v>0</v>
      </c>
      <c r="U155" s="9">
        <v>0</v>
      </c>
      <c r="V155" s="9"/>
    </row>
    <row r="156" s="2" customFormat="1" ht="22.5" customHeight="1" spans="1:22">
      <c r="A156" s="7">
        <f>154</f>
        <v>154</v>
      </c>
      <c r="B156" s="7" t="s">
        <v>388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264</v>
      </c>
      <c r="H156" s="7" t="s">
        <v>389</v>
      </c>
      <c r="I156" s="7" t="s">
        <v>30</v>
      </c>
      <c r="J156" s="7" t="s">
        <v>57</v>
      </c>
      <c r="K156" s="7" t="s">
        <v>32</v>
      </c>
      <c r="L156" s="9">
        <v>1</v>
      </c>
      <c r="M156" s="9">
        <v>1</v>
      </c>
      <c r="N156" s="10">
        <v>43070</v>
      </c>
      <c r="O156" s="7" t="s">
        <v>33</v>
      </c>
      <c r="P156" s="7" t="s">
        <v>67</v>
      </c>
      <c r="Q156" s="7">
        <v>0</v>
      </c>
      <c r="R156" s="9">
        <v>840</v>
      </c>
      <c r="S156" s="7">
        <v>840</v>
      </c>
      <c r="T156" s="7">
        <v>0</v>
      </c>
      <c r="U156" s="9">
        <v>0</v>
      </c>
      <c r="V156" s="9"/>
    </row>
    <row r="157" s="2" customFormat="1" ht="22.5" customHeight="1" spans="1:22">
      <c r="A157" s="7">
        <f>155</f>
        <v>155</v>
      </c>
      <c r="B157" s="7" t="s">
        <v>349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47</v>
      </c>
      <c r="H157" s="7" t="s">
        <v>78</v>
      </c>
      <c r="I157" s="7" t="s">
        <v>30</v>
      </c>
      <c r="J157" s="7" t="s">
        <v>57</v>
      </c>
      <c r="K157" s="7" t="s">
        <v>32</v>
      </c>
      <c r="L157" s="9">
        <v>1</v>
      </c>
      <c r="M157" s="9">
        <v>1</v>
      </c>
      <c r="N157" s="10">
        <v>43070</v>
      </c>
      <c r="O157" s="7" t="s">
        <v>33</v>
      </c>
      <c r="P157" s="7" t="s">
        <v>67</v>
      </c>
      <c r="Q157" s="7">
        <v>0</v>
      </c>
      <c r="R157" s="9">
        <v>840</v>
      </c>
      <c r="S157" s="7">
        <v>840</v>
      </c>
      <c r="T157" s="7">
        <v>0</v>
      </c>
      <c r="U157" s="9">
        <v>0</v>
      </c>
      <c r="V157" s="9"/>
    </row>
    <row r="158" s="2" customFormat="1" ht="22.5" customHeight="1" spans="1:22">
      <c r="A158" s="7">
        <f>156</f>
        <v>156</v>
      </c>
      <c r="B158" s="7" t="s">
        <v>390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360</v>
      </c>
      <c r="H158" s="7" t="s">
        <v>391</v>
      </c>
      <c r="I158" s="7" t="s">
        <v>30</v>
      </c>
      <c r="J158" s="7" t="s">
        <v>57</v>
      </c>
      <c r="K158" s="7" t="s">
        <v>32</v>
      </c>
      <c r="L158" s="9">
        <v>1</v>
      </c>
      <c r="M158" s="9">
        <v>1</v>
      </c>
      <c r="N158" s="10">
        <v>43070</v>
      </c>
      <c r="O158" s="7" t="s">
        <v>33</v>
      </c>
      <c r="P158" s="7" t="s">
        <v>67</v>
      </c>
      <c r="Q158" s="7">
        <v>0</v>
      </c>
      <c r="R158" s="9">
        <v>840</v>
      </c>
      <c r="S158" s="7">
        <v>840</v>
      </c>
      <c r="T158" s="7">
        <v>0</v>
      </c>
      <c r="U158" s="9">
        <v>0</v>
      </c>
      <c r="V158" s="9"/>
    </row>
    <row r="159" s="2" customFormat="1" ht="22.5" customHeight="1" spans="1:22">
      <c r="A159" s="7">
        <f>157</f>
        <v>157</v>
      </c>
      <c r="B159" s="7" t="s">
        <v>392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268</v>
      </c>
      <c r="H159" s="7" t="s">
        <v>393</v>
      </c>
      <c r="I159" s="7" t="s">
        <v>30</v>
      </c>
      <c r="J159" s="7" t="s">
        <v>57</v>
      </c>
      <c r="K159" s="7" t="s">
        <v>32</v>
      </c>
      <c r="L159" s="9">
        <v>1</v>
      </c>
      <c r="M159" s="9">
        <v>1</v>
      </c>
      <c r="N159" s="10">
        <v>43070</v>
      </c>
      <c r="O159" s="7" t="s">
        <v>33</v>
      </c>
      <c r="P159" s="7" t="s">
        <v>67</v>
      </c>
      <c r="Q159" s="7">
        <v>0</v>
      </c>
      <c r="R159" s="9">
        <v>840</v>
      </c>
      <c r="S159" s="7">
        <v>840</v>
      </c>
      <c r="T159" s="7">
        <v>0</v>
      </c>
      <c r="U159" s="9">
        <v>0</v>
      </c>
      <c r="V159" s="9"/>
    </row>
    <row r="160" s="2" customFormat="1" ht="22.5" customHeight="1" spans="1:22">
      <c r="A160" s="7">
        <f>158</f>
        <v>158</v>
      </c>
      <c r="B160" s="7" t="s">
        <v>394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268</v>
      </c>
      <c r="H160" s="7" t="s">
        <v>78</v>
      </c>
      <c r="I160" s="7" t="s">
        <v>30</v>
      </c>
      <c r="J160" s="7" t="s">
        <v>57</v>
      </c>
      <c r="K160" s="7" t="s">
        <v>32</v>
      </c>
      <c r="L160" s="9">
        <v>1</v>
      </c>
      <c r="M160" s="9">
        <v>1</v>
      </c>
      <c r="N160" s="10">
        <v>43070</v>
      </c>
      <c r="O160" s="7" t="s">
        <v>33</v>
      </c>
      <c r="P160" s="7" t="s">
        <v>67</v>
      </c>
      <c r="Q160" s="7">
        <v>0</v>
      </c>
      <c r="R160" s="9">
        <v>840</v>
      </c>
      <c r="S160" s="7">
        <v>840</v>
      </c>
      <c r="T160" s="7">
        <v>0</v>
      </c>
      <c r="U160" s="9">
        <v>0</v>
      </c>
      <c r="V160" s="9"/>
    </row>
    <row r="161" s="2" customFormat="1" ht="22.5" customHeight="1" spans="1:22">
      <c r="A161" s="7">
        <f>159</f>
        <v>159</v>
      </c>
      <c r="B161" s="7" t="s">
        <v>395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83</v>
      </c>
      <c r="H161" s="7" t="s">
        <v>396</v>
      </c>
      <c r="I161" s="7" t="s">
        <v>30</v>
      </c>
      <c r="J161" s="7" t="s">
        <v>57</v>
      </c>
      <c r="K161" s="7" t="s">
        <v>32</v>
      </c>
      <c r="L161" s="9">
        <v>1</v>
      </c>
      <c r="M161" s="9">
        <v>1</v>
      </c>
      <c r="N161" s="10">
        <v>43070</v>
      </c>
      <c r="O161" s="7" t="s">
        <v>33</v>
      </c>
      <c r="P161" s="7" t="s">
        <v>67</v>
      </c>
      <c r="Q161" s="7">
        <v>0</v>
      </c>
      <c r="R161" s="9">
        <v>840</v>
      </c>
      <c r="S161" s="7">
        <v>840</v>
      </c>
      <c r="T161" s="7">
        <v>0</v>
      </c>
      <c r="U161" s="9">
        <v>0</v>
      </c>
      <c r="V161" s="9"/>
    </row>
    <row r="162" s="2" customFormat="1" ht="22.5" customHeight="1" spans="1:22">
      <c r="A162" s="7">
        <f>160</f>
        <v>160</v>
      </c>
      <c r="B162" s="7" t="s">
        <v>397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268</v>
      </c>
      <c r="H162" s="7" t="s">
        <v>398</v>
      </c>
      <c r="I162" s="7" t="s">
        <v>30</v>
      </c>
      <c r="J162" s="7" t="s">
        <v>57</v>
      </c>
      <c r="K162" s="7" t="s">
        <v>32</v>
      </c>
      <c r="L162" s="9">
        <v>1</v>
      </c>
      <c r="M162" s="9">
        <v>1</v>
      </c>
      <c r="N162" s="10">
        <v>43070</v>
      </c>
      <c r="O162" s="7" t="s">
        <v>33</v>
      </c>
      <c r="P162" s="7" t="s">
        <v>67</v>
      </c>
      <c r="Q162" s="7">
        <v>0</v>
      </c>
      <c r="R162" s="9">
        <v>840</v>
      </c>
      <c r="S162" s="7">
        <v>840</v>
      </c>
      <c r="T162" s="7">
        <v>0</v>
      </c>
      <c r="U162" s="9">
        <v>0</v>
      </c>
      <c r="V162" s="9"/>
    </row>
    <row r="163" s="2" customFormat="1" ht="22.5" customHeight="1" spans="1:22">
      <c r="A163" s="7">
        <f>161</f>
        <v>161</v>
      </c>
      <c r="B163" s="7" t="s">
        <v>399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243</v>
      </c>
      <c r="H163" s="7" t="s">
        <v>400</v>
      </c>
      <c r="I163" s="7" t="s">
        <v>30</v>
      </c>
      <c r="J163" s="7" t="s">
        <v>57</v>
      </c>
      <c r="K163" s="7" t="s">
        <v>32</v>
      </c>
      <c r="L163" s="9">
        <v>1</v>
      </c>
      <c r="M163" s="9">
        <v>1</v>
      </c>
      <c r="N163" s="10">
        <v>43070</v>
      </c>
      <c r="O163" s="7" t="s">
        <v>33</v>
      </c>
      <c r="P163" s="7" t="s">
        <v>67</v>
      </c>
      <c r="Q163" s="7">
        <v>0</v>
      </c>
      <c r="R163" s="9">
        <v>840</v>
      </c>
      <c r="S163" s="7">
        <v>840</v>
      </c>
      <c r="T163" s="7">
        <v>0</v>
      </c>
      <c r="U163" s="9">
        <v>0</v>
      </c>
      <c r="V163" s="9"/>
    </row>
    <row r="164" s="2" customFormat="1" ht="22.5" customHeight="1" spans="1:22">
      <c r="A164" s="7">
        <f>162</f>
        <v>162</v>
      </c>
      <c r="B164" s="7" t="s">
        <v>401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243</v>
      </c>
      <c r="H164" s="7" t="s">
        <v>402</v>
      </c>
      <c r="I164" s="7" t="s">
        <v>30</v>
      </c>
      <c r="J164" s="7" t="s">
        <v>57</v>
      </c>
      <c r="K164" s="7" t="s">
        <v>32</v>
      </c>
      <c r="L164" s="9">
        <v>1</v>
      </c>
      <c r="M164" s="9">
        <v>1</v>
      </c>
      <c r="N164" s="10">
        <v>43070</v>
      </c>
      <c r="O164" s="7" t="s">
        <v>33</v>
      </c>
      <c r="P164" s="7" t="s">
        <v>67</v>
      </c>
      <c r="Q164" s="7">
        <v>0</v>
      </c>
      <c r="R164" s="9">
        <v>840</v>
      </c>
      <c r="S164" s="7">
        <v>840</v>
      </c>
      <c r="T164" s="7">
        <v>0</v>
      </c>
      <c r="U164" s="9">
        <v>0</v>
      </c>
      <c r="V164" s="9"/>
    </row>
    <row r="165" s="2" customFormat="1" ht="22.5" customHeight="1" spans="1:22">
      <c r="A165" s="7">
        <f>163</f>
        <v>163</v>
      </c>
      <c r="B165" s="7" t="s">
        <v>403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243</v>
      </c>
      <c r="H165" s="7" t="s">
        <v>404</v>
      </c>
      <c r="I165" s="7" t="s">
        <v>30</v>
      </c>
      <c r="J165" s="7" t="s">
        <v>57</v>
      </c>
      <c r="K165" s="7" t="s">
        <v>32</v>
      </c>
      <c r="L165" s="9">
        <v>1</v>
      </c>
      <c r="M165" s="9">
        <v>1</v>
      </c>
      <c r="N165" s="10">
        <v>43070</v>
      </c>
      <c r="O165" s="7" t="s">
        <v>33</v>
      </c>
      <c r="P165" s="7" t="s">
        <v>67</v>
      </c>
      <c r="Q165" s="7">
        <v>0</v>
      </c>
      <c r="R165" s="9">
        <v>840</v>
      </c>
      <c r="S165" s="7">
        <v>840</v>
      </c>
      <c r="T165" s="7">
        <v>0</v>
      </c>
      <c r="U165" s="9">
        <v>0</v>
      </c>
      <c r="V165" s="9"/>
    </row>
    <row r="166" s="2" customFormat="1" ht="22.5" customHeight="1" spans="1:22">
      <c r="A166" s="7">
        <f>164</f>
        <v>164</v>
      </c>
      <c r="B166" s="7" t="s">
        <v>405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375</v>
      </c>
      <c r="H166" s="7" t="s">
        <v>406</v>
      </c>
      <c r="I166" s="7" t="s">
        <v>30</v>
      </c>
      <c r="J166" s="7" t="s">
        <v>57</v>
      </c>
      <c r="K166" s="7" t="s">
        <v>32</v>
      </c>
      <c r="L166" s="9">
        <v>1</v>
      </c>
      <c r="M166" s="9">
        <v>1</v>
      </c>
      <c r="N166" s="10">
        <v>43070</v>
      </c>
      <c r="O166" s="7" t="s">
        <v>33</v>
      </c>
      <c r="P166" s="7" t="s">
        <v>67</v>
      </c>
      <c r="Q166" s="7">
        <v>0</v>
      </c>
      <c r="R166" s="9">
        <v>840</v>
      </c>
      <c r="S166" s="7">
        <v>840</v>
      </c>
      <c r="T166" s="7">
        <v>0</v>
      </c>
      <c r="U166" s="9">
        <v>0</v>
      </c>
      <c r="V166" s="9"/>
    </row>
    <row r="167" s="2" customFormat="1" ht="22.5" customHeight="1" spans="1:22">
      <c r="A167" s="7">
        <f>165</f>
        <v>165</v>
      </c>
      <c r="B167" s="7" t="s">
        <v>407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375</v>
      </c>
      <c r="H167" s="7" t="s">
        <v>367</v>
      </c>
      <c r="I167" s="7" t="s">
        <v>30</v>
      </c>
      <c r="J167" s="7" t="s">
        <v>57</v>
      </c>
      <c r="K167" s="7" t="s">
        <v>32</v>
      </c>
      <c r="L167" s="9">
        <v>1</v>
      </c>
      <c r="M167" s="9">
        <v>1</v>
      </c>
      <c r="N167" s="10">
        <v>43070</v>
      </c>
      <c r="O167" s="7" t="s">
        <v>33</v>
      </c>
      <c r="P167" s="7" t="s">
        <v>67</v>
      </c>
      <c r="Q167" s="7">
        <v>0</v>
      </c>
      <c r="R167" s="9">
        <v>840</v>
      </c>
      <c r="S167" s="7">
        <v>840</v>
      </c>
      <c r="T167" s="7">
        <v>0</v>
      </c>
      <c r="U167" s="9">
        <v>0</v>
      </c>
      <c r="V167" s="9"/>
    </row>
    <row r="168" s="2" customFormat="1" ht="22.5" customHeight="1" spans="1:22">
      <c r="A168" s="7">
        <f>166</f>
        <v>166</v>
      </c>
      <c r="B168" s="7" t="s">
        <v>408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375</v>
      </c>
      <c r="H168" s="7" t="s">
        <v>409</v>
      </c>
      <c r="I168" s="7" t="s">
        <v>30</v>
      </c>
      <c r="J168" s="7" t="s">
        <v>57</v>
      </c>
      <c r="K168" s="7" t="s">
        <v>32</v>
      </c>
      <c r="L168" s="9">
        <v>1</v>
      </c>
      <c r="M168" s="9">
        <v>1</v>
      </c>
      <c r="N168" s="10">
        <v>43070</v>
      </c>
      <c r="O168" s="7" t="s">
        <v>33</v>
      </c>
      <c r="P168" s="7" t="s">
        <v>67</v>
      </c>
      <c r="Q168" s="7">
        <v>0</v>
      </c>
      <c r="R168" s="9">
        <v>840</v>
      </c>
      <c r="S168" s="7">
        <v>840</v>
      </c>
      <c r="T168" s="7">
        <v>0</v>
      </c>
      <c r="U168" s="9">
        <v>0</v>
      </c>
      <c r="V168" s="9"/>
    </row>
    <row r="169" s="2" customFormat="1" ht="22.5" customHeight="1" spans="1:22">
      <c r="A169" s="7">
        <f>167</f>
        <v>167</v>
      </c>
      <c r="B169" s="7" t="s">
        <v>410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264</v>
      </c>
      <c r="H169" s="7" t="s">
        <v>411</v>
      </c>
      <c r="I169" s="7" t="s">
        <v>30</v>
      </c>
      <c r="J169" s="7" t="s">
        <v>57</v>
      </c>
      <c r="K169" s="7" t="s">
        <v>32</v>
      </c>
      <c r="L169" s="9">
        <v>1</v>
      </c>
      <c r="M169" s="9">
        <v>1</v>
      </c>
      <c r="N169" s="10">
        <v>43070</v>
      </c>
      <c r="O169" s="7" t="s">
        <v>33</v>
      </c>
      <c r="P169" s="7" t="s">
        <v>67</v>
      </c>
      <c r="Q169" s="7">
        <v>0</v>
      </c>
      <c r="R169" s="9">
        <v>840</v>
      </c>
      <c r="S169" s="7">
        <v>840</v>
      </c>
      <c r="T169" s="7">
        <v>0</v>
      </c>
      <c r="U169" s="9">
        <v>0</v>
      </c>
      <c r="V169" s="9"/>
    </row>
    <row r="170" s="2" customFormat="1" ht="22.5" customHeight="1" spans="1:22">
      <c r="A170" s="7">
        <f>168</f>
        <v>168</v>
      </c>
      <c r="B170" s="7" t="s">
        <v>412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47</v>
      </c>
      <c r="H170" s="7" t="s">
        <v>413</v>
      </c>
      <c r="I170" s="7" t="s">
        <v>30</v>
      </c>
      <c r="J170" s="7" t="s">
        <v>57</v>
      </c>
      <c r="K170" s="7" t="s">
        <v>32</v>
      </c>
      <c r="L170" s="9">
        <v>1</v>
      </c>
      <c r="M170" s="9">
        <v>1</v>
      </c>
      <c r="N170" s="10">
        <v>43070</v>
      </c>
      <c r="O170" s="7" t="s">
        <v>33</v>
      </c>
      <c r="P170" s="7" t="s">
        <v>67</v>
      </c>
      <c r="Q170" s="7">
        <v>0</v>
      </c>
      <c r="R170" s="9">
        <v>840</v>
      </c>
      <c r="S170" s="7">
        <v>840</v>
      </c>
      <c r="T170" s="7">
        <v>0</v>
      </c>
      <c r="U170" s="9">
        <v>0</v>
      </c>
      <c r="V170" s="9"/>
    </row>
    <row r="171" s="2" customFormat="1" ht="22.5" customHeight="1" spans="1:22">
      <c r="A171" s="7">
        <f>169</f>
        <v>169</v>
      </c>
      <c r="B171" s="7" t="s">
        <v>414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47</v>
      </c>
      <c r="H171" s="7" t="s">
        <v>415</v>
      </c>
      <c r="I171" s="7" t="s">
        <v>30</v>
      </c>
      <c r="J171" s="7" t="s">
        <v>57</v>
      </c>
      <c r="K171" s="7" t="s">
        <v>32</v>
      </c>
      <c r="L171" s="9">
        <v>1</v>
      </c>
      <c r="M171" s="9">
        <v>1</v>
      </c>
      <c r="N171" s="10">
        <v>43070</v>
      </c>
      <c r="O171" s="7" t="s">
        <v>33</v>
      </c>
      <c r="P171" s="7" t="s">
        <v>67</v>
      </c>
      <c r="Q171" s="7">
        <v>0</v>
      </c>
      <c r="R171" s="9">
        <v>1168</v>
      </c>
      <c r="S171" s="7">
        <v>1168</v>
      </c>
      <c r="T171" s="7">
        <v>0</v>
      </c>
      <c r="U171" s="9">
        <v>0</v>
      </c>
      <c r="V171" s="9"/>
    </row>
    <row r="172" s="2" customFormat="1" ht="22.5" customHeight="1" spans="1:22">
      <c r="A172" s="7">
        <f>170</f>
        <v>170</v>
      </c>
      <c r="B172" s="7" t="s">
        <v>416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47</v>
      </c>
      <c r="H172" s="7" t="s">
        <v>417</v>
      </c>
      <c r="I172" s="7" t="s">
        <v>30</v>
      </c>
      <c r="J172" s="7" t="s">
        <v>57</v>
      </c>
      <c r="K172" s="7" t="s">
        <v>32</v>
      </c>
      <c r="L172" s="9">
        <v>1</v>
      </c>
      <c r="M172" s="9">
        <v>1</v>
      </c>
      <c r="N172" s="10">
        <v>43070</v>
      </c>
      <c r="O172" s="7" t="s">
        <v>33</v>
      </c>
      <c r="P172" s="7" t="s">
        <v>67</v>
      </c>
      <c r="Q172" s="7">
        <v>0</v>
      </c>
      <c r="R172" s="9">
        <v>840</v>
      </c>
      <c r="S172" s="7">
        <v>840</v>
      </c>
      <c r="T172" s="7">
        <v>0</v>
      </c>
      <c r="U172" s="9">
        <v>0</v>
      </c>
      <c r="V172" s="9"/>
    </row>
    <row r="173" s="2" customFormat="1" ht="22.5" customHeight="1" spans="1:22">
      <c r="A173" s="7">
        <f>171</f>
        <v>171</v>
      </c>
      <c r="B173" s="7" t="s">
        <v>418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419</v>
      </c>
      <c r="H173" s="7" t="s">
        <v>420</v>
      </c>
      <c r="I173" s="7" t="s">
        <v>30</v>
      </c>
      <c r="J173" s="7" t="s">
        <v>57</v>
      </c>
      <c r="K173" s="7" t="s">
        <v>32</v>
      </c>
      <c r="L173" s="9">
        <v>1</v>
      </c>
      <c r="M173" s="9">
        <v>1</v>
      </c>
      <c r="N173" s="10">
        <v>43070</v>
      </c>
      <c r="O173" s="7" t="s">
        <v>33</v>
      </c>
      <c r="P173" s="7" t="s">
        <v>67</v>
      </c>
      <c r="Q173" s="7">
        <v>0</v>
      </c>
      <c r="R173" s="9">
        <v>840</v>
      </c>
      <c r="S173" s="7">
        <v>840</v>
      </c>
      <c r="T173" s="7">
        <v>0</v>
      </c>
      <c r="U173" s="9">
        <v>0</v>
      </c>
      <c r="V173" s="9"/>
    </row>
    <row r="174" s="2" customFormat="1" ht="22.5" customHeight="1" spans="1:22">
      <c r="A174" s="7">
        <f>172</f>
        <v>172</v>
      </c>
      <c r="B174" s="7" t="s">
        <v>344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47</v>
      </c>
      <c r="H174" s="7" t="s">
        <v>421</v>
      </c>
      <c r="I174" s="7" t="s">
        <v>30</v>
      </c>
      <c r="J174" s="7" t="s">
        <v>57</v>
      </c>
      <c r="K174" s="7" t="s">
        <v>32</v>
      </c>
      <c r="L174" s="9">
        <v>1</v>
      </c>
      <c r="M174" s="9">
        <v>1</v>
      </c>
      <c r="N174" s="10">
        <v>43070</v>
      </c>
      <c r="O174" s="7" t="s">
        <v>33</v>
      </c>
      <c r="P174" s="7" t="s">
        <v>67</v>
      </c>
      <c r="Q174" s="7">
        <v>0</v>
      </c>
      <c r="R174" s="9">
        <v>1168</v>
      </c>
      <c r="S174" s="7">
        <v>1168</v>
      </c>
      <c r="T174" s="7">
        <v>0</v>
      </c>
      <c r="U174" s="9">
        <v>0</v>
      </c>
      <c r="V174" s="9"/>
    </row>
    <row r="175" s="2" customFormat="1" ht="22.5" customHeight="1" spans="1:22">
      <c r="A175" s="7">
        <f>173</f>
        <v>173</v>
      </c>
      <c r="B175" s="7" t="s">
        <v>422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268</v>
      </c>
      <c r="H175" s="7" t="s">
        <v>423</v>
      </c>
      <c r="I175" s="7" t="s">
        <v>30</v>
      </c>
      <c r="J175" s="7" t="s">
        <v>57</v>
      </c>
      <c r="K175" s="7" t="s">
        <v>32</v>
      </c>
      <c r="L175" s="9">
        <v>1</v>
      </c>
      <c r="M175" s="9">
        <v>1</v>
      </c>
      <c r="N175" s="10">
        <v>43070</v>
      </c>
      <c r="O175" s="7" t="s">
        <v>33</v>
      </c>
      <c r="P175" s="7" t="s">
        <v>67</v>
      </c>
      <c r="Q175" s="7">
        <v>0</v>
      </c>
      <c r="R175" s="9">
        <v>840</v>
      </c>
      <c r="S175" s="7">
        <v>840</v>
      </c>
      <c r="T175" s="7">
        <v>0</v>
      </c>
      <c r="U175" s="9">
        <v>0</v>
      </c>
      <c r="V175" s="9"/>
    </row>
    <row r="176" s="2" customFormat="1" ht="22.5" customHeight="1" spans="1:22">
      <c r="A176" s="7">
        <f>174</f>
        <v>174</v>
      </c>
      <c r="B176" s="7" t="s">
        <v>424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268</v>
      </c>
      <c r="H176" s="7" t="s">
        <v>425</v>
      </c>
      <c r="I176" s="7" t="s">
        <v>30</v>
      </c>
      <c r="J176" s="7" t="s">
        <v>57</v>
      </c>
      <c r="K176" s="7" t="s">
        <v>32</v>
      </c>
      <c r="L176" s="9">
        <v>1</v>
      </c>
      <c r="M176" s="9">
        <v>1</v>
      </c>
      <c r="N176" s="10">
        <v>43070</v>
      </c>
      <c r="O176" s="7" t="s">
        <v>33</v>
      </c>
      <c r="P176" s="7" t="s">
        <v>67</v>
      </c>
      <c r="Q176" s="7">
        <v>0</v>
      </c>
      <c r="R176" s="9">
        <v>840</v>
      </c>
      <c r="S176" s="7">
        <v>840</v>
      </c>
      <c r="T176" s="7">
        <v>0</v>
      </c>
      <c r="U176" s="9">
        <v>0</v>
      </c>
      <c r="V176" s="9"/>
    </row>
    <row r="177" s="2" customFormat="1" ht="22.5" customHeight="1" spans="1:22">
      <c r="A177" s="7">
        <f>175</f>
        <v>175</v>
      </c>
      <c r="B177" s="7" t="s">
        <v>426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427</v>
      </c>
      <c r="H177" s="7" t="s">
        <v>428</v>
      </c>
      <c r="I177" s="7" t="s">
        <v>30</v>
      </c>
      <c r="J177" s="7" t="s">
        <v>57</v>
      </c>
      <c r="K177" s="7" t="s">
        <v>32</v>
      </c>
      <c r="L177" s="9">
        <v>1</v>
      </c>
      <c r="M177" s="9">
        <v>1</v>
      </c>
      <c r="N177" s="10">
        <v>43070</v>
      </c>
      <c r="O177" s="7" t="s">
        <v>33</v>
      </c>
      <c r="P177" s="7" t="s">
        <v>67</v>
      </c>
      <c r="Q177" s="7">
        <v>0</v>
      </c>
      <c r="R177" s="9">
        <v>1458</v>
      </c>
      <c r="S177" s="7">
        <v>1458</v>
      </c>
      <c r="T177" s="7">
        <v>0</v>
      </c>
      <c r="U177" s="9">
        <v>0</v>
      </c>
      <c r="V177" s="9"/>
    </row>
    <row r="178" s="2" customFormat="1" ht="22.5" customHeight="1" spans="1:22">
      <c r="A178" s="7">
        <f>176</f>
        <v>176</v>
      </c>
      <c r="B178" s="7" t="s">
        <v>429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427</v>
      </c>
      <c r="H178" s="7" t="s">
        <v>430</v>
      </c>
      <c r="I178" s="7" t="s">
        <v>30</v>
      </c>
      <c r="J178" s="7" t="s">
        <v>57</v>
      </c>
      <c r="K178" s="7" t="s">
        <v>32</v>
      </c>
      <c r="L178" s="9">
        <v>1</v>
      </c>
      <c r="M178" s="9">
        <v>1</v>
      </c>
      <c r="N178" s="10">
        <v>43070</v>
      </c>
      <c r="O178" s="7" t="s">
        <v>33</v>
      </c>
      <c r="P178" s="7" t="s">
        <v>67</v>
      </c>
      <c r="Q178" s="7">
        <v>0</v>
      </c>
      <c r="R178" s="9">
        <v>1458</v>
      </c>
      <c r="S178" s="7">
        <v>1458</v>
      </c>
      <c r="T178" s="7">
        <v>0</v>
      </c>
      <c r="U178" s="9">
        <v>0</v>
      </c>
      <c r="V178" s="9"/>
    </row>
    <row r="179" s="2" customFormat="1" ht="22.5" customHeight="1" spans="1:22">
      <c r="A179" s="7">
        <f>177</f>
        <v>177</v>
      </c>
      <c r="B179" s="7" t="s">
        <v>431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419</v>
      </c>
      <c r="H179" s="7" t="s">
        <v>432</v>
      </c>
      <c r="I179" s="7" t="s">
        <v>30</v>
      </c>
      <c r="J179" s="7" t="s">
        <v>57</v>
      </c>
      <c r="K179" s="7" t="s">
        <v>32</v>
      </c>
      <c r="L179" s="9">
        <v>1</v>
      </c>
      <c r="M179" s="9">
        <v>1</v>
      </c>
      <c r="N179" s="10">
        <v>43070</v>
      </c>
      <c r="O179" s="7" t="s">
        <v>33</v>
      </c>
      <c r="P179" s="7" t="s">
        <v>67</v>
      </c>
      <c r="Q179" s="7">
        <v>0</v>
      </c>
      <c r="R179" s="9">
        <v>840</v>
      </c>
      <c r="S179" s="7">
        <v>840</v>
      </c>
      <c r="T179" s="7">
        <v>0</v>
      </c>
      <c r="U179" s="9">
        <v>0</v>
      </c>
      <c r="V179" s="9"/>
    </row>
    <row r="180" s="2" customFormat="1" ht="22.5" customHeight="1" spans="1:22">
      <c r="A180" s="7">
        <f>178</f>
        <v>178</v>
      </c>
      <c r="B180" s="7" t="s">
        <v>433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304</v>
      </c>
      <c r="H180" s="7" t="s">
        <v>434</v>
      </c>
      <c r="I180" s="7" t="s">
        <v>30</v>
      </c>
      <c r="J180" s="7" t="s">
        <v>57</v>
      </c>
      <c r="K180" s="7" t="s">
        <v>32</v>
      </c>
      <c r="L180" s="9">
        <v>1</v>
      </c>
      <c r="M180" s="9">
        <v>1</v>
      </c>
      <c r="N180" s="10">
        <v>43070</v>
      </c>
      <c r="O180" s="7" t="s">
        <v>33</v>
      </c>
      <c r="P180" s="7" t="s">
        <v>67</v>
      </c>
      <c r="Q180" s="7">
        <v>0</v>
      </c>
      <c r="R180" s="9">
        <v>840</v>
      </c>
      <c r="S180" s="7">
        <v>840</v>
      </c>
      <c r="T180" s="7">
        <v>0</v>
      </c>
      <c r="U180" s="9">
        <v>0</v>
      </c>
      <c r="V180" s="9"/>
    </row>
    <row r="181" s="2" customFormat="1" ht="22.5" customHeight="1" spans="1:22">
      <c r="A181" s="7">
        <f>179</f>
        <v>179</v>
      </c>
      <c r="B181" s="7" t="s">
        <v>202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304</v>
      </c>
      <c r="H181" s="7" t="s">
        <v>62</v>
      </c>
      <c r="I181" s="7" t="s">
        <v>30</v>
      </c>
      <c r="J181" s="7" t="s">
        <v>57</v>
      </c>
      <c r="K181" s="7" t="s">
        <v>32</v>
      </c>
      <c r="L181" s="9">
        <v>1</v>
      </c>
      <c r="M181" s="9">
        <v>1</v>
      </c>
      <c r="N181" s="10">
        <v>43070</v>
      </c>
      <c r="O181" s="7" t="s">
        <v>33</v>
      </c>
      <c r="P181" s="7" t="s">
        <v>67</v>
      </c>
      <c r="Q181" s="7">
        <v>0</v>
      </c>
      <c r="R181" s="9">
        <v>840</v>
      </c>
      <c r="S181" s="7">
        <v>840</v>
      </c>
      <c r="T181" s="7">
        <v>0</v>
      </c>
      <c r="U181" s="9">
        <v>0</v>
      </c>
      <c r="V181" s="9"/>
    </row>
    <row r="182" s="2" customFormat="1" ht="22.5" customHeight="1" spans="1:22">
      <c r="A182" s="7">
        <f>180</f>
        <v>180</v>
      </c>
      <c r="B182" s="7" t="s">
        <v>435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311</v>
      </c>
      <c r="H182" s="7" t="s">
        <v>436</v>
      </c>
      <c r="I182" s="7" t="s">
        <v>30</v>
      </c>
      <c r="J182" s="7" t="s">
        <v>57</v>
      </c>
      <c r="K182" s="7" t="s">
        <v>32</v>
      </c>
      <c r="L182" s="9">
        <v>1</v>
      </c>
      <c r="M182" s="9">
        <v>1</v>
      </c>
      <c r="N182" s="10">
        <v>43070</v>
      </c>
      <c r="O182" s="7" t="s">
        <v>33</v>
      </c>
      <c r="P182" s="7" t="s">
        <v>67</v>
      </c>
      <c r="Q182" s="7">
        <v>0</v>
      </c>
      <c r="R182" s="9">
        <v>840</v>
      </c>
      <c r="S182" s="7">
        <v>840</v>
      </c>
      <c r="T182" s="7">
        <v>0</v>
      </c>
      <c r="U182" s="9">
        <v>0</v>
      </c>
      <c r="V182" s="9"/>
    </row>
    <row r="183" s="2" customFormat="1" ht="22.5" customHeight="1" spans="1:22">
      <c r="A183" s="7">
        <f>181</f>
        <v>181</v>
      </c>
      <c r="B183" s="7" t="s">
        <v>437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438</v>
      </c>
      <c r="H183" s="7" t="s">
        <v>439</v>
      </c>
      <c r="I183" s="7" t="s">
        <v>30</v>
      </c>
      <c r="J183" s="7" t="s">
        <v>57</v>
      </c>
      <c r="K183" s="7" t="s">
        <v>32</v>
      </c>
      <c r="L183" s="9">
        <v>1</v>
      </c>
      <c r="M183" s="9">
        <v>1</v>
      </c>
      <c r="N183" s="10">
        <v>43070</v>
      </c>
      <c r="O183" s="7" t="s">
        <v>33</v>
      </c>
      <c r="P183" s="7" t="s">
        <v>67</v>
      </c>
      <c r="Q183" s="7">
        <v>0</v>
      </c>
      <c r="R183" s="9">
        <v>840</v>
      </c>
      <c r="S183" s="7">
        <v>840</v>
      </c>
      <c r="T183" s="7">
        <v>0</v>
      </c>
      <c r="U183" s="9">
        <v>0</v>
      </c>
      <c r="V183" s="9"/>
    </row>
    <row r="184" s="2" customFormat="1" ht="22.5" customHeight="1" spans="1:22">
      <c r="A184" s="7">
        <f>182</f>
        <v>182</v>
      </c>
      <c r="B184" s="7" t="s">
        <v>440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203</v>
      </c>
      <c r="H184" s="7" t="s">
        <v>441</v>
      </c>
      <c r="I184" s="7" t="s">
        <v>30</v>
      </c>
      <c r="J184" s="7" t="s">
        <v>57</v>
      </c>
      <c r="K184" s="7" t="s">
        <v>32</v>
      </c>
      <c r="L184" s="9">
        <v>1</v>
      </c>
      <c r="M184" s="9">
        <v>1</v>
      </c>
      <c r="N184" s="10">
        <v>43070</v>
      </c>
      <c r="O184" s="7" t="s">
        <v>33</v>
      </c>
      <c r="P184" s="7" t="s">
        <v>67</v>
      </c>
      <c r="Q184" s="7">
        <v>0</v>
      </c>
      <c r="R184" s="9">
        <v>840</v>
      </c>
      <c r="S184" s="7">
        <v>840</v>
      </c>
      <c r="T184" s="7">
        <v>0</v>
      </c>
      <c r="U184" s="9">
        <v>0</v>
      </c>
      <c r="V184" s="9"/>
    </row>
    <row r="185" s="2" customFormat="1" ht="22.5" customHeight="1" spans="1:22">
      <c r="A185" s="7">
        <f>183</f>
        <v>183</v>
      </c>
      <c r="B185" s="7" t="s">
        <v>442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203</v>
      </c>
      <c r="H185" s="7" t="s">
        <v>443</v>
      </c>
      <c r="I185" s="7" t="s">
        <v>30</v>
      </c>
      <c r="J185" s="7" t="s">
        <v>57</v>
      </c>
      <c r="K185" s="7" t="s">
        <v>32</v>
      </c>
      <c r="L185" s="9">
        <v>1</v>
      </c>
      <c r="M185" s="9">
        <v>1</v>
      </c>
      <c r="N185" s="10">
        <v>43070</v>
      </c>
      <c r="O185" s="7" t="s">
        <v>33</v>
      </c>
      <c r="P185" s="7" t="s">
        <v>67</v>
      </c>
      <c r="Q185" s="7">
        <v>0</v>
      </c>
      <c r="R185" s="9">
        <v>840</v>
      </c>
      <c r="S185" s="7">
        <v>840</v>
      </c>
      <c r="T185" s="7">
        <v>0</v>
      </c>
      <c r="U185" s="9">
        <v>0</v>
      </c>
      <c r="V185" s="9"/>
    </row>
    <row r="186" s="2" customFormat="1" ht="22.5" customHeight="1" spans="1:22">
      <c r="A186" s="7">
        <f>184</f>
        <v>184</v>
      </c>
      <c r="B186" s="7" t="s">
        <v>444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203</v>
      </c>
      <c r="H186" s="7" t="s">
        <v>445</v>
      </c>
      <c r="I186" s="7" t="s">
        <v>30</v>
      </c>
      <c r="J186" s="7" t="s">
        <v>57</v>
      </c>
      <c r="K186" s="7" t="s">
        <v>32</v>
      </c>
      <c r="L186" s="9">
        <v>1</v>
      </c>
      <c r="M186" s="9">
        <v>1</v>
      </c>
      <c r="N186" s="10">
        <v>43070</v>
      </c>
      <c r="O186" s="7" t="s">
        <v>33</v>
      </c>
      <c r="P186" s="7" t="s">
        <v>67</v>
      </c>
      <c r="Q186" s="7">
        <v>0</v>
      </c>
      <c r="R186" s="9">
        <v>840</v>
      </c>
      <c r="S186" s="7">
        <v>840</v>
      </c>
      <c r="T186" s="7">
        <v>0</v>
      </c>
      <c r="U186" s="9">
        <v>0</v>
      </c>
      <c r="V186" s="9"/>
    </row>
    <row r="187" s="2" customFormat="1" ht="22.5" customHeight="1" spans="1:22">
      <c r="A187" s="7">
        <f>185</f>
        <v>185</v>
      </c>
      <c r="B187" s="7" t="s">
        <v>446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203</v>
      </c>
      <c r="H187" s="7" t="s">
        <v>445</v>
      </c>
      <c r="I187" s="7" t="s">
        <v>30</v>
      </c>
      <c r="J187" s="7" t="s">
        <v>57</v>
      </c>
      <c r="K187" s="7" t="s">
        <v>32</v>
      </c>
      <c r="L187" s="9">
        <v>1</v>
      </c>
      <c r="M187" s="9">
        <v>1</v>
      </c>
      <c r="N187" s="10">
        <v>43070</v>
      </c>
      <c r="O187" s="7" t="s">
        <v>33</v>
      </c>
      <c r="P187" s="7" t="s">
        <v>67</v>
      </c>
      <c r="Q187" s="7">
        <v>0</v>
      </c>
      <c r="R187" s="9">
        <v>840</v>
      </c>
      <c r="S187" s="7">
        <v>840</v>
      </c>
      <c r="T187" s="7">
        <v>0</v>
      </c>
      <c r="U187" s="9">
        <v>0</v>
      </c>
      <c r="V187" s="9"/>
    </row>
    <row r="188" s="2" customFormat="1" ht="22.5" customHeight="1" spans="1:22">
      <c r="A188" s="7">
        <f>186</f>
        <v>186</v>
      </c>
      <c r="B188" s="7" t="s">
        <v>447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203</v>
      </c>
      <c r="H188" s="7" t="s">
        <v>448</v>
      </c>
      <c r="I188" s="7" t="s">
        <v>30</v>
      </c>
      <c r="J188" s="7" t="s">
        <v>57</v>
      </c>
      <c r="K188" s="7" t="s">
        <v>32</v>
      </c>
      <c r="L188" s="9">
        <v>1</v>
      </c>
      <c r="M188" s="9">
        <v>1</v>
      </c>
      <c r="N188" s="10">
        <v>43070</v>
      </c>
      <c r="O188" s="7" t="s">
        <v>33</v>
      </c>
      <c r="P188" s="7" t="s">
        <v>67</v>
      </c>
      <c r="Q188" s="7">
        <v>0</v>
      </c>
      <c r="R188" s="9">
        <v>840</v>
      </c>
      <c r="S188" s="7">
        <v>840</v>
      </c>
      <c r="T188" s="7">
        <v>0</v>
      </c>
      <c r="U188" s="9">
        <v>0</v>
      </c>
      <c r="V188" s="9"/>
    </row>
    <row r="189" s="2" customFormat="1" ht="22.5" customHeight="1" spans="1:22">
      <c r="A189" s="7">
        <f>187</f>
        <v>187</v>
      </c>
      <c r="B189" s="7" t="s">
        <v>449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203</v>
      </c>
      <c r="H189" s="7" t="s">
        <v>445</v>
      </c>
      <c r="I189" s="7" t="s">
        <v>30</v>
      </c>
      <c r="J189" s="7" t="s">
        <v>57</v>
      </c>
      <c r="K189" s="7" t="s">
        <v>32</v>
      </c>
      <c r="L189" s="9">
        <v>1</v>
      </c>
      <c r="M189" s="9">
        <v>1</v>
      </c>
      <c r="N189" s="10">
        <v>43070</v>
      </c>
      <c r="O189" s="7" t="s">
        <v>33</v>
      </c>
      <c r="P189" s="7" t="s">
        <v>67</v>
      </c>
      <c r="Q189" s="7">
        <v>0</v>
      </c>
      <c r="R189" s="9">
        <v>840</v>
      </c>
      <c r="S189" s="7">
        <v>840</v>
      </c>
      <c r="T189" s="7">
        <v>0</v>
      </c>
      <c r="U189" s="9">
        <v>0</v>
      </c>
      <c r="V189" s="9"/>
    </row>
    <row r="190" s="2" customFormat="1" ht="22.5" customHeight="1" spans="1:22">
      <c r="A190" s="7">
        <f>188</f>
        <v>188</v>
      </c>
      <c r="B190" s="7" t="s">
        <v>450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427</v>
      </c>
      <c r="H190" s="7" t="s">
        <v>451</v>
      </c>
      <c r="I190" s="7" t="s">
        <v>30</v>
      </c>
      <c r="J190" s="7" t="s">
        <v>57</v>
      </c>
      <c r="K190" s="7" t="s">
        <v>32</v>
      </c>
      <c r="L190" s="9">
        <v>1</v>
      </c>
      <c r="M190" s="9">
        <v>1</v>
      </c>
      <c r="N190" s="10">
        <v>43070</v>
      </c>
      <c r="O190" s="7" t="s">
        <v>33</v>
      </c>
      <c r="P190" s="7" t="s">
        <v>67</v>
      </c>
      <c r="Q190" s="7">
        <v>0</v>
      </c>
      <c r="R190" s="9">
        <v>840</v>
      </c>
      <c r="S190" s="7">
        <v>840</v>
      </c>
      <c r="T190" s="7">
        <v>0</v>
      </c>
      <c r="U190" s="9">
        <v>0</v>
      </c>
      <c r="V190" s="9"/>
    </row>
    <row r="191" s="2" customFormat="1" ht="22.5" customHeight="1" spans="1:22">
      <c r="A191" s="7">
        <f>189</f>
        <v>189</v>
      </c>
      <c r="B191" s="7" t="s">
        <v>452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375</v>
      </c>
      <c r="H191" s="7" t="s">
        <v>453</v>
      </c>
      <c r="I191" s="7" t="s">
        <v>30</v>
      </c>
      <c r="J191" s="7" t="s">
        <v>57</v>
      </c>
      <c r="K191" s="7" t="s">
        <v>32</v>
      </c>
      <c r="L191" s="9">
        <v>1</v>
      </c>
      <c r="M191" s="9">
        <v>1</v>
      </c>
      <c r="N191" s="10">
        <v>43070</v>
      </c>
      <c r="O191" s="7" t="s">
        <v>33</v>
      </c>
      <c r="P191" s="7" t="s">
        <v>67</v>
      </c>
      <c r="Q191" s="7">
        <v>0</v>
      </c>
      <c r="R191" s="9">
        <v>840</v>
      </c>
      <c r="S191" s="7">
        <v>840</v>
      </c>
      <c r="T191" s="7">
        <v>0</v>
      </c>
      <c r="U191" s="9">
        <v>0</v>
      </c>
      <c r="V191" s="9"/>
    </row>
    <row r="192" s="2" customFormat="1" ht="22.5" customHeight="1" spans="1:22">
      <c r="A192" s="7">
        <f>190</f>
        <v>190</v>
      </c>
      <c r="B192" s="7" t="s">
        <v>454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427</v>
      </c>
      <c r="H192" s="7" t="s">
        <v>455</v>
      </c>
      <c r="I192" s="7" t="s">
        <v>30</v>
      </c>
      <c r="J192" s="7" t="s">
        <v>57</v>
      </c>
      <c r="K192" s="7" t="s">
        <v>32</v>
      </c>
      <c r="L192" s="9">
        <v>1</v>
      </c>
      <c r="M192" s="9">
        <v>1</v>
      </c>
      <c r="N192" s="10">
        <v>43070</v>
      </c>
      <c r="O192" s="7" t="s">
        <v>33</v>
      </c>
      <c r="P192" s="7" t="s">
        <v>67</v>
      </c>
      <c r="Q192" s="7">
        <v>0</v>
      </c>
      <c r="R192" s="9">
        <v>840</v>
      </c>
      <c r="S192" s="7">
        <v>840</v>
      </c>
      <c r="T192" s="7">
        <v>0</v>
      </c>
      <c r="U192" s="9">
        <v>0</v>
      </c>
      <c r="V192" s="9"/>
    </row>
    <row r="193" s="2" customFormat="1" ht="22.5" customHeight="1" spans="1:22">
      <c r="A193" s="7">
        <f>191</f>
        <v>191</v>
      </c>
      <c r="B193" s="7" t="s">
        <v>456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427</v>
      </c>
      <c r="H193" s="7" t="s">
        <v>457</v>
      </c>
      <c r="I193" s="7" t="s">
        <v>30</v>
      </c>
      <c r="J193" s="7" t="s">
        <v>57</v>
      </c>
      <c r="K193" s="7" t="s">
        <v>32</v>
      </c>
      <c r="L193" s="9">
        <v>1</v>
      </c>
      <c r="M193" s="9">
        <v>1</v>
      </c>
      <c r="N193" s="10">
        <v>43070</v>
      </c>
      <c r="O193" s="7" t="s">
        <v>33</v>
      </c>
      <c r="P193" s="7" t="s">
        <v>67</v>
      </c>
      <c r="Q193" s="7">
        <v>0</v>
      </c>
      <c r="R193" s="9">
        <v>840</v>
      </c>
      <c r="S193" s="7">
        <v>840</v>
      </c>
      <c r="T193" s="7">
        <v>0</v>
      </c>
      <c r="U193" s="9">
        <v>0</v>
      </c>
      <c r="V193" s="9"/>
    </row>
    <row r="194" s="2" customFormat="1" ht="22.5" customHeight="1" spans="1:22">
      <c r="A194" s="7">
        <f>192</f>
        <v>192</v>
      </c>
      <c r="B194" s="7" t="s">
        <v>458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375</v>
      </c>
      <c r="H194" s="7" t="s">
        <v>459</v>
      </c>
      <c r="I194" s="7" t="s">
        <v>30</v>
      </c>
      <c r="J194" s="7" t="s">
        <v>57</v>
      </c>
      <c r="K194" s="7" t="s">
        <v>32</v>
      </c>
      <c r="L194" s="9">
        <v>1</v>
      </c>
      <c r="M194" s="9">
        <v>1</v>
      </c>
      <c r="N194" s="10">
        <v>43070</v>
      </c>
      <c r="O194" s="7" t="s">
        <v>33</v>
      </c>
      <c r="P194" s="7" t="s">
        <v>67</v>
      </c>
      <c r="Q194" s="7">
        <v>0</v>
      </c>
      <c r="R194" s="9">
        <v>840</v>
      </c>
      <c r="S194" s="7">
        <v>840</v>
      </c>
      <c r="T194" s="7">
        <v>0</v>
      </c>
      <c r="U194" s="9">
        <v>0</v>
      </c>
      <c r="V194" s="9"/>
    </row>
    <row r="195" s="2" customFormat="1" ht="22.5" customHeight="1" spans="1:22">
      <c r="A195" s="7">
        <f>193</f>
        <v>193</v>
      </c>
      <c r="B195" s="7" t="s">
        <v>460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427</v>
      </c>
      <c r="H195" s="7" t="s">
        <v>461</v>
      </c>
      <c r="I195" s="7" t="s">
        <v>30</v>
      </c>
      <c r="J195" s="7" t="s">
        <v>57</v>
      </c>
      <c r="K195" s="7" t="s">
        <v>32</v>
      </c>
      <c r="L195" s="9">
        <v>1</v>
      </c>
      <c r="M195" s="9">
        <v>1</v>
      </c>
      <c r="N195" s="10">
        <v>43070</v>
      </c>
      <c r="O195" s="7" t="s">
        <v>33</v>
      </c>
      <c r="P195" s="7" t="s">
        <v>67</v>
      </c>
      <c r="Q195" s="7">
        <v>0</v>
      </c>
      <c r="R195" s="9">
        <v>840</v>
      </c>
      <c r="S195" s="7">
        <v>840</v>
      </c>
      <c r="T195" s="7">
        <v>0</v>
      </c>
      <c r="U195" s="9">
        <v>0</v>
      </c>
      <c r="V195" s="9"/>
    </row>
    <row r="196" s="2" customFormat="1" ht="22.5" customHeight="1" spans="1:22">
      <c r="A196" s="7">
        <f>194</f>
        <v>194</v>
      </c>
      <c r="B196" s="7" t="s">
        <v>462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304</v>
      </c>
      <c r="H196" s="7" t="s">
        <v>463</v>
      </c>
      <c r="I196" s="7" t="s">
        <v>30</v>
      </c>
      <c r="J196" s="7" t="s">
        <v>57</v>
      </c>
      <c r="K196" s="7" t="s">
        <v>32</v>
      </c>
      <c r="L196" s="9">
        <v>1</v>
      </c>
      <c r="M196" s="9">
        <v>1</v>
      </c>
      <c r="N196" s="10">
        <v>43423</v>
      </c>
      <c r="O196" s="7" t="s">
        <v>288</v>
      </c>
      <c r="P196" s="7" t="s">
        <v>64</v>
      </c>
      <c r="Q196" s="7">
        <v>0</v>
      </c>
      <c r="R196" s="9">
        <v>840</v>
      </c>
      <c r="S196" s="7">
        <v>840</v>
      </c>
      <c r="T196" s="7">
        <v>0</v>
      </c>
      <c r="U196" s="9">
        <v>0</v>
      </c>
      <c r="V196" s="9"/>
    </row>
    <row r="197" s="2" customFormat="1" ht="22.5" customHeight="1" spans="1:22">
      <c r="A197" s="7">
        <f>195</f>
        <v>195</v>
      </c>
      <c r="B197" s="7" t="s">
        <v>464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360</v>
      </c>
      <c r="H197" s="7" t="s">
        <v>465</v>
      </c>
      <c r="I197" s="7" t="s">
        <v>30</v>
      </c>
      <c r="J197" s="7" t="s">
        <v>57</v>
      </c>
      <c r="K197" s="7" t="s">
        <v>32</v>
      </c>
      <c r="L197" s="9">
        <v>1</v>
      </c>
      <c r="M197" s="9">
        <v>1</v>
      </c>
      <c r="N197" s="10">
        <v>43070</v>
      </c>
      <c r="O197" s="7" t="s">
        <v>324</v>
      </c>
      <c r="P197" s="7"/>
      <c r="Q197" s="7">
        <v>0</v>
      </c>
      <c r="R197" s="9">
        <v>840</v>
      </c>
      <c r="S197" s="7">
        <v>840</v>
      </c>
      <c r="T197" s="7">
        <v>0</v>
      </c>
      <c r="U197" s="9">
        <v>0</v>
      </c>
      <c r="V197" s="9"/>
    </row>
    <row r="198" s="2" customFormat="1" ht="22.5" customHeight="1" spans="1:22">
      <c r="A198" s="7">
        <f>196</f>
        <v>196</v>
      </c>
      <c r="B198" s="7" t="s">
        <v>466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203</v>
      </c>
      <c r="H198" s="7" t="s">
        <v>467</v>
      </c>
      <c r="I198" s="7" t="s">
        <v>30</v>
      </c>
      <c r="J198" s="7" t="s">
        <v>31</v>
      </c>
      <c r="K198" s="7" t="s">
        <v>32</v>
      </c>
      <c r="L198" s="9">
        <v>1</v>
      </c>
      <c r="M198" s="9">
        <v>1</v>
      </c>
      <c r="N198" s="10">
        <v>43070</v>
      </c>
      <c r="O198" s="7" t="s">
        <v>33</v>
      </c>
      <c r="P198" s="7"/>
      <c r="Q198" s="7">
        <v>0</v>
      </c>
      <c r="R198" s="9">
        <v>1546</v>
      </c>
      <c r="S198" s="7">
        <v>1546</v>
      </c>
      <c r="T198" s="7">
        <v>0</v>
      </c>
      <c r="U198" s="9">
        <v>0</v>
      </c>
      <c r="V198" s="9" t="s">
        <v>49</v>
      </c>
    </row>
    <row r="199" s="2" customFormat="1" ht="22.5" customHeight="1" spans="1:22">
      <c r="A199" s="7">
        <f>197</f>
        <v>197</v>
      </c>
      <c r="B199" s="7" t="s">
        <v>468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261</v>
      </c>
      <c r="H199" s="7" t="s">
        <v>469</v>
      </c>
      <c r="I199" s="7" t="s">
        <v>30</v>
      </c>
      <c r="J199" s="7" t="s">
        <v>57</v>
      </c>
      <c r="K199" s="7" t="s">
        <v>32</v>
      </c>
      <c r="L199" s="9">
        <v>1</v>
      </c>
      <c r="M199" s="9">
        <v>1</v>
      </c>
      <c r="N199" s="10">
        <v>43947.7419328704</v>
      </c>
      <c r="O199" s="7" t="s">
        <v>197</v>
      </c>
      <c r="P199" s="7" t="s">
        <v>67</v>
      </c>
      <c r="Q199" s="7">
        <v>0</v>
      </c>
      <c r="R199" s="9">
        <v>840</v>
      </c>
      <c r="S199" s="7">
        <v>840</v>
      </c>
      <c r="T199" s="7">
        <v>0</v>
      </c>
      <c r="U199" s="9">
        <v>0</v>
      </c>
      <c r="V199" s="9"/>
    </row>
    <row r="200" s="2" customFormat="1" ht="22.5" customHeight="1" spans="1:22">
      <c r="A200" s="7">
        <f>198</f>
        <v>198</v>
      </c>
      <c r="B200" s="7" t="s">
        <v>470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375</v>
      </c>
      <c r="H200" s="7" t="s">
        <v>471</v>
      </c>
      <c r="I200" s="7" t="s">
        <v>30</v>
      </c>
      <c r="J200" s="7" t="s">
        <v>57</v>
      </c>
      <c r="K200" s="7" t="s">
        <v>32</v>
      </c>
      <c r="L200" s="9">
        <v>1</v>
      </c>
      <c r="M200" s="9">
        <v>1</v>
      </c>
      <c r="N200" s="10">
        <v>43947</v>
      </c>
      <c r="O200" s="7" t="s">
        <v>197</v>
      </c>
      <c r="P200" s="7" t="s">
        <v>67</v>
      </c>
      <c r="Q200" s="7">
        <v>0</v>
      </c>
      <c r="R200" s="9">
        <v>840</v>
      </c>
      <c r="S200" s="7">
        <v>840</v>
      </c>
      <c r="T200" s="7">
        <v>0</v>
      </c>
      <c r="U200" s="9">
        <v>0</v>
      </c>
      <c r="V200" s="9"/>
    </row>
    <row r="201" s="2" customFormat="1" ht="22.5" customHeight="1" spans="1:22">
      <c r="A201" s="7">
        <f>199</f>
        <v>199</v>
      </c>
      <c r="B201" s="7" t="s">
        <v>472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261</v>
      </c>
      <c r="H201" s="7" t="s">
        <v>473</v>
      </c>
      <c r="I201" s="7" t="s">
        <v>30</v>
      </c>
      <c r="J201" s="7" t="s">
        <v>57</v>
      </c>
      <c r="K201" s="7" t="s">
        <v>32</v>
      </c>
      <c r="L201" s="9">
        <v>1</v>
      </c>
      <c r="M201" s="9">
        <v>1</v>
      </c>
      <c r="N201" s="10">
        <v>43947.7368981481</v>
      </c>
      <c r="O201" s="7" t="s">
        <v>197</v>
      </c>
      <c r="P201" s="7" t="s">
        <v>67</v>
      </c>
      <c r="Q201" s="7">
        <v>0</v>
      </c>
      <c r="R201" s="9">
        <v>840</v>
      </c>
      <c r="S201" s="7">
        <v>840</v>
      </c>
      <c r="T201" s="7">
        <v>0</v>
      </c>
      <c r="U201" s="9">
        <v>0</v>
      </c>
      <c r="V201" s="9"/>
    </row>
    <row r="202" s="2" customFormat="1" ht="22.5" customHeight="1" spans="1:22">
      <c r="A202" s="7">
        <f>200</f>
        <v>200</v>
      </c>
      <c r="B202" s="7" t="s">
        <v>474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375</v>
      </c>
      <c r="H202" s="7" t="s">
        <v>475</v>
      </c>
      <c r="I202" s="7" t="s">
        <v>30</v>
      </c>
      <c r="J202" s="7" t="s">
        <v>57</v>
      </c>
      <c r="K202" s="7" t="s">
        <v>32</v>
      </c>
      <c r="L202" s="9">
        <v>1</v>
      </c>
      <c r="M202" s="9">
        <v>1</v>
      </c>
      <c r="N202" s="10">
        <v>43948</v>
      </c>
      <c r="O202" s="7" t="s">
        <v>197</v>
      </c>
      <c r="P202" s="7" t="s">
        <v>67</v>
      </c>
      <c r="Q202" s="7">
        <v>0</v>
      </c>
      <c r="R202" s="9">
        <v>1458</v>
      </c>
      <c r="S202" s="7">
        <v>1458</v>
      </c>
      <c r="T202" s="7">
        <v>0</v>
      </c>
      <c r="U202" s="9">
        <v>0</v>
      </c>
      <c r="V202" s="9"/>
    </row>
    <row r="203" s="2" customFormat="1" ht="22.5" customHeight="1" spans="1:22">
      <c r="A203" s="7">
        <f>201</f>
        <v>201</v>
      </c>
      <c r="B203" s="7" t="s">
        <v>476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311</v>
      </c>
      <c r="H203" s="7" t="s">
        <v>477</v>
      </c>
      <c r="I203" s="7" t="s">
        <v>30</v>
      </c>
      <c r="J203" s="7" t="s">
        <v>57</v>
      </c>
      <c r="K203" s="7" t="s">
        <v>32</v>
      </c>
      <c r="L203" s="9">
        <v>1</v>
      </c>
      <c r="M203" s="9">
        <v>1</v>
      </c>
      <c r="N203" s="10">
        <v>43948</v>
      </c>
      <c r="O203" s="7" t="s">
        <v>197</v>
      </c>
      <c r="P203" s="7" t="s">
        <v>64</v>
      </c>
      <c r="Q203" s="7">
        <v>0</v>
      </c>
      <c r="R203" s="9">
        <v>1458</v>
      </c>
      <c r="S203" s="7">
        <v>1458</v>
      </c>
      <c r="T203" s="7">
        <v>0</v>
      </c>
      <c r="U203" s="9">
        <v>0</v>
      </c>
      <c r="V203" s="9"/>
    </row>
    <row r="204" s="2" customFormat="1" ht="22.5" customHeight="1" spans="1:22">
      <c r="A204" s="7">
        <f>202</f>
        <v>202</v>
      </c>
      <c r="B204" s="7" t="s">
        <v>478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360</v>
      </c>
      <c r="H204" s="7" t="s">
        <v>479</v>
      </c>
      <c r="I204" s="7" t="s">
        <v>30</v>
      </c>
      <c r="J204" s="7" t="s">
        <v>31</v>
      </c>
      <c r="K204" s="7" t="s">
        <v>32</v>
      </c>
      <c r="L204" s="9">
        <v>1</v>
      </c>
      <c r="M204" s="9">
        <v>1</v>
      </c>
      <c r="N204" s="10">
        <v>43914</v>
      </c>
      <c r="O204" s="7" t="s">
        <v>480</v>
      </c>
      <c r="P204" s="7" t="s">
        <v>64</v>
      </c>
      <c r="Q204" s="7">
        <v>0</v>
      </c>
      <c r="R204" s="9">
        <v>1546</v>
      </c>
      <c r="S204" s="7">
        <v>1546</v>
      </c>
      <c r="T204" s="7">
        <v>0</v>
      </c>
      <c r="U204" s="9">
        <v>0</v>
      </c>
      <c r="V204" s="9" t="s">
        <v>49</v>
      </c>
    </row>
    <row r="205" s="2" customFormat="1" ht="22.5" customHeight="1" spans="1:22">
      <c r="A205" s="7">
        <f>203</f>
        <v>203</v>
      </c>
      <c r="B205" s="7" t="s">
        <v>481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482</v>
      </c>
      <c r="H205" s="7" t="s">
        <v>483</v>
      </c>
      <c r="I205" s="7" t="s">
        <v>30</v>
      </c>
      <c r="J205" s="7" t="s">
        <v>31</v>
      </c>
      <c r="K205" s="7" t="s">
        <v>32</v>
      </c>
      <c r="L205" s="9">
        <v>1</v>
      </c>
      <c r="M205" s="9">
        <v>1</v>
      </c>
      <c r="N205" s="10">
        <v>44634</v>
      </c>
      <c r="O205" s="7" t="s">
        <v>484</v>
      </c>
      <c r="P205" s="7" t="s">
        <v>67</v>
      </c>
      <c r="Q205" s="7">
        <v>0</v>
      </c>
      <c r="R205" s="9">
        <v>1546</v>
      </c>
      <c r="S205" s="7">
        <v>1546</v>
      </c>
      <c r="T205" s="7">
        <v>0</v>
      </c>
      <c r="U205" s="9">
        <v>0</v>
      </c>
      <c r="V205" s="9" t="s">
        <v>49</v>
      </c>
    </row>
    <row r="206" s="2" customFormat="1" ht="22.5" customHeight="1" spans="1:22">
      <c r="A206" s="7">
        <f>204</f>
        <v>204</v>
      </c>
      <c r="B206" s="7" t="s">
        <v>485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203</v>
      </c>
      <c r="H206" s="7" t="s">
        <v>486</v>
      </c>
      <c r="I206" s="7" t="s">
        <v>30</v>
      </c>
      <c r="J206" s="7" t="s">
        <v>57</v>
      </c>
      <c r="K206" s="7" t="s">
        <v>32</v>
      </c>
      <c r="L206" s="9">
        <v>1</v>
      </c>
      <c r="M206" s="9">
        <v>1</v>
      </c>
      <c r="N206" s="10">
        <v>43070</v>
      </c>
      <c r="O206" s="7" t="s">
        <v>33</v>
      </c>
      <c r="P206" s="7" t="s">
        <v>67</v>
      </c>
      <c r="Q206" s="7">
        <v>0</v>
      </c>
      <c r="R206" s="9">
        <v>840</v>
      </c>
      <c r="S206" s="7">
        <v>840</v>
      </c>
      <c r="T206" s="7">
        <v>0</v>
      </c>
      <c r="U206" s="9">
        <v>0</v>
      </c>
      <c r="V206" s="9"/>
    </row>
    <row r="207" s="2" customFormat="1" ht="22.5" customHeight="1" spans="1:22">
      <c r="A207" s="7">
        <f>205</f>
        <v>205</v>
      </c>
      <c r="B207" s="7" t="s">
        <v>487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304</v>
      </c>
      <c r="H207" s="7" t="s">
        <v>488</v>
      </c>
      <c r="I207" s="7" t="s">
        <v>30</v>
      </c>
      <c r="J207" s="7" t="s">
        <v>57</v>
      </c>
      <c r="K207" s="7" t="s">
        <v>32</v>
      </c>
      <c r="L207" s="9">
        <v>1</v>
      </c>
      <c r="M207" s="9">
        <v>1</v>
      </c>
      <c r="N207" s="10">
        <v>43070</v>
      </c>
      <c r="O207" s="7" t="s">
        <v>33</v>
      </c>
      <c r="P207" s="7" t="s">
        <v>67</v>
      </c>
      <c r="Q207" s="7">
        <v>0</v>
      </c>
      <c r="R207" s="9">
        <v>1458</v>
      </c>
      <c r="S207" s="7">
        <v>1458</v>
      </c>
      <c r="T207" s="7">
        <v>0</v>
      </c>
      <c r="U207" s="9">
        <v>0</v>
      </c>
      <c r="V207" s="9"/>
    </row>
    <row r="208" s="2" customFormat="1" ht="22.5" customHeight="1" spans="1:22">
      <c r="A208" s="7">
        <f>206</f>
        <v>206</v>
      </c>
      <c r="B208" s="7" t="s">
        <v>489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203</v>
      </c>
      <c r="H208" s="7" t="s">
        <v>490</v>
      </c>
      <c r="I208" s="7" t="s">
        <v>30</v>
      </c>
      <c r="J208" s="7" t="s">
        <v>57</v>
      </c>
      <c r="K208" s="7" t="s">
        <v>32</v>
      </c>
      <c r="L208" s="9">
        <v>1</v>
      </c>
      <c r="M208" s="9">
        <v>1</v>
      </c>
      <c r="N208" s="10">
        <v>45005</v>
      </c>
      <c r="O208" s="7" t="s">
        <v>245</v>
      </c>
      <c r="P208" s="7" t="s">
        <v>64</v>
      </c>
      <c r="Q208" s="7">
        <v>0</v>
      </c>
      <c r="R208" s="9">
        <v>840</v>
      </c>
      <c r="S208" s="7">
        <v>840</v>
      </c>
      <c r="T208" s="7">
        <v>0</v>
      </c>
      <c r="U208" s="9">
        <v>0</v>
      </c>
      <c r="V208" s="9"/>
    </row>
    <row r="209" s="2" customFormat="1" ht="22.5" customHeight="1" spans="1:22">
      <c r="A209" s="7">
        <f>207</f>
        <v>207</v>
      </c>
      <c r="B209" s="7" t="s">
        <v>491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47</v>
      </c>
      <c r="H209" s="7" t="s">
        <v>492</v>
      </c>
      <c r="I209" s="7" t="s">
        <v>30</v>
      </c>
      <c r="J209" s="7" t="s">
        <v>57</v>
      </c>
      <c r="K209" s="7" t="s">
        <v>32</v>
      </c>
      <c r="L209" s="9">
        <v>1</v>
      </c>
      <c r="M209" s="9">
        <v>1</v>
      </c>
      <c r="N209" s="10">
        <v>45005</v>
      </c>
      <c r="O209" s="7" t="s">
        <v>245</v>
      </c>
      <c r="P209" s="7" t="s">
        <v>64</v>
      </c>
      <c r="Q209" s="7">
        <v>0</v>
      </c>
      <c r="R209" s="9">
        <v>840</v>
      </c>
      <c r="S209" s="7">
        <v>840</v>
      </c>
      <c r="T209" s="7">
        <v>0</v>
      </c>
      <c r="U209" s="9">
        <v>0</v>
      </c>
      <c r="V209" s="9"/>
    </row>
    <row r="210" s="2" customFormat="1" ht="22.5" customHeight="1" spans="1:22">
      <c r="A210" s="7">
        <f>208</f>
        <v>208</v>
      </c>
      <c r="B210" s="7" t="s">
        <v>493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427</v>
      </c>
      <c r="H210" s="7" t="s">
        <v>494</v>
      </c>
      <c r="I210" s="7" t="s">
        <v>30</v>
      </c>
      <c r="J210" s="7" t="s">
        <v>57</v>
      </c>
      <c r="K210" s="7" t="s">
        <v>32</v>
      </c>
      <c r="L210" s="9">
        <v>1</v>
      </c>
      <c r="M210" s="9">
        <v>1</v>
      </c>
      <c r="N210" s="10">
        <v>45005</v>
      </c>
      <c r="O210" s="7" t="s">
        <v>245</v>
      </c>
      <c r="P210" s="7" t="s">
        <v>67</v>
      </c>
      <c r="Q210" s="7">
        <v>0</v>
      </c>
      <c r="R210" s="9">
        <v>840</v>
      </c>
      <c r="S210" s="7">
        <v>840</v>
      </c>
      <c r="T210" s="7">
        <v>0</v>
      </c>
      <c r="U210" s="9">
        <v>0</v>
      </c>
      <c r="V210" s="9"/>
    </row>
    <row r="211" s="2" customFormat="1" ht="22.5" customHeight="1" spans="1:22">
      <c r="A211" s="7">
        <f>209</f>
        <v>209</v>
      </c>
      <c r="B211" s="7" t="s">
        <v>495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243</v>
      </c>
      <c r="H211" s="7" t="s">
        <v>496</v>
      </c>
      <c r="I211" s="7" t="s">
        <v>30</v>
      </c>
      <c r="J211" s="7" t="s">
        <v>57</v>
      </c>
      <c r="K211" s="7" t="s">
        <v>32</v>
      </c>
      <c r="L211" s="9">
        <v>1</v>
      </c>
      <c r="M211" s="9">
        <v>1</v>
      </c>
      <c r="N211" s="10">
        <v>45206</v>
      </c>
      <c r="O211" s="7" t="s">
        <v>497</v>
      </c>
      <c r="P211" s="7" t="s">
        <v>64</v>
      </c>
      <c r="Q211" s="7">
        <v>0</v>
      </c>
      <c r="R211" s="9">
        <v>840</v>
      </c>
      <c r="S211" s="7">
        <v>840</v>
      </c>
      <c r="T211" s="7">
        <v>0</v>
      </c>
      <c r="U211" s="9">
        <v>0</v>
      </c>
      <c r="V211" s="9"/>
    </row>
    <row r="212" s="2" customFormat="1" ht="22.5" customHeight="1" spans="1:22">
      <c r="A212" s="7">
        <f>210</f>
        <v>210</v>
      </c>
      <c r="B212" s="7" t="s">
        <v>498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203</v>
      </c>
      <c r="H212" s="7" t="s">
        <v>499</v>
      </c>
      <c r="I212" s="7" t="s">
        <v>30</v>
      </c>
      <c r="J212" s="7" t="s">
        <v>31</v>
      </c>
      <c r="K212" s="7" t="s">
        <v>32</v>
      </c>
      <c r="L212" s="9">
        <v>1</v>
      </c>
      <c r="M212" s="9">
        <v>1</v>
      </c>
      <c r="N212" s="10">
        <v>45418</v>
      </c>
      <c r="O212" s="7" t="s">
        <v>313</v>
      </c>
      <c r="P212" s="7" t="s">
        <v>64</v>
      </c>
      <c r="Q212" s="7">
        <v>0</v>
      </c>
      <c r="R212" s="9">
        <v>1546</v>
      </c>
      <c r="S212" s="7">
        <v>1546</v>
      </c>
      <c r="T212" s="7">
        <v>0</v>
      </c>
      <c r="U212" s="9">
        <v>0</v>
      </c>
      <c r="V212" s="9" t="s">
        <v>49</v>
      </c>
    </row>
    <row r="213" s="2" customFormat="1" ht="22.5" customHeight="1" spans="1:22">
      <c r="A213" s="7">
        <f>211</f>
        <v>211</v>
      </c>
      <c r="B213" s="7" t="s">
        <v>500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83</v>
      </c>
      <c r="H213" s="7" t="s">
        <v>501</v>
      </c>
      <c r="I213" s="7" t="s">
        <v>30</v>
      </c>
      <c r="J213" s="7" t="s">
        <v>57</v>
      </c>
      <c r="K213" s="7" t="s">
        <v>32</v>
      </c>
      <c r="L213" s="9">
        <v>1</v>
      </c>
      <c r="M213" s="9">
        <v>1</v>
      </c>
      <c r="N213" s="10">
        <v>45418</v>
      </c>
      <c r="O213" s="7" t="s">
        <v>313</v>
      </c>
      <c r="P213" s="7" t="s">
        <v>64</v>
      </c>
      <c r="Q213" s="7">
        <v>0</v>
      </c>
      <c r="R213" s="9">
        <v>840</v>
      </c>
      <c r="S213" s="7">
        <v>840</v>
      </c>
      <c r="T213" s="7">
        <v>0</v>
      </c>
      <c r="U213" s="9">
        <v>0</v>
      </c>
      <c r="V213" s="9"/>
    </row>
    <row r="214" s="2" customFormat="1" ht="22.5" customHeight="1" spans="1:22">
      <c r="A214" s="7">
        <f>212</f>
        <v>212</v>
      </c>
      <c r="B214" s="7" t="s">
        <v>502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47</v>
      </c>
      <c r="H214" s="7" t="s">
        <v>503</v>
      </c>
      <c r="I214" s="7" t="s">
        <v>30</v>
      </c>
      <c r="J214" s="7" t="s">
        <v>57</v>
      </c>
      <c r="K214" s="7" t="s">
        <v>32</v>
      </c>
      <c r="L214" s="9">
        <v>1</v>
      </c>
      <c r="M214" s="9">
        <v>1</v>
      </c>
      <c r="N214" s="10">
        <v>45324</v>
      </c>
      <c r="O214" s="7" t="s">
        <v>504</v>
      </c>
      <c r="P214" s="7" t="s">
        <v>60</v>
      </c>
      <c r="Q214" s="7">
        <v>0</v>
      </c>
      <c r="R214" s="9">
        <v>840</v>
      </c>
      <c r="S214" s="7">
        <v>840</v>
      </c>
      <c r="T214" s="7">
        <v>0</v>
      </c>
      <c r="U214" s="9">
        <v>0</v>
      </c>
      <c r="V214" s="9"/>
    </row>
    <row r="215" s="2" customFormat="1" ht="22.5" customHeight="1" spans="1:22">
      <c r="A215" s="7">
        <f>213</f>
        <v>213</v>
      </c>
      <c r="B215" s="7" t="s">
        <v>505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203</v>
      </c>
      <c r="H215" s="7" t="s">
        <v>506</v>
      </c>
      <c r="I215" s="7" t="s">
        <v>30</v>
      </c>
      <c r="J215" s="7" t="s">
        <v>31</v>
      </c>
      <c r="K215" s="7" t="s">
        <v>32</v>
      </c>
      <c r="L215" s="9">
        <v>1</v>
      </c>
      <c r="M215" s="9">
        <v>1</v>
      </c>
      <c r="N215" s="10">
        <v>45324</v>
      </c>
      <c r="O215" s="7" t="s">
        <v>504</v>
      </c>
      <c r="P215" s="7" t="s">
        <v>64</v>
      </c>
      <c r="Q215" s="7">
        <v>0</v>
      </c>
      <c r="R215" s="9">
        <v>1546</v>
      </c>
      <c r="S215" s="7">
        <v>1546</v>
      </c>
      <c r="T215" s="7">
        <v>0</v>
      </c>
      <c r="U215" s="9">
        <v>0</v>
      </c>
      <c r="V215" s="9" t="s">
        <v>49</v>
      </c>
    </row>
    <row r="216" s="2" customFormat="1" ht="22.5" customHeight="1" spans="1:22">
      <c r="A216" s="7">
        <f>214</f>
        <v>214</v>
      </c>
      <c r="B216" s="7" t="s">
        <v>507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203</v>
      </c>
      <c r="H216" s="7" t="s">
        <v>508</v>
      </c>
      <c r="I216" s="7" t="s">
        <v>30</v>
      </c>
      <c r="J216" s="7" t="s">
        <v>31</v>
      </c>
      <c r="K216" s="7" t="s">
        <v>32</v>
      </c>
      <c r="L216" s="9">
        <v>1</v>
      </c>
      <c r="M216" s="9">
        <v>1</v>
      </c>
      <c r="N216" s="10">
        <v>45324</v>
      </c>
      <c r="O216" s="7" t="s">
        <v>504</v>
      </c>
      <c r="P216" s="7" t="s">
        <v>64</v>
      </c>
      <c r="Q216" s="7">
        <v>0</v>
      </c>
      <c r="R216" s="9">
        <v>1546</v>
      </c>
      <c r="S216" s="7">
        <v>1546</v>
      </c>
      <c r="T216" s="7">
        <v>0</v>
      </c>
      <c r="U216" s="9">
        <v>0</v>
      </c>
      <c r="V216" s="9" t="s">
        <v>49</v>
      </c>
    </row>
    <row r="217" s="2" customFormat="1" ht="22.5" customHeight="1" spans="1:22">
      <c r="A217" s="7">
        <f>215</f>
        <v>215</v>
      </c>
      <c r="B217" s="7" t="s">
        <v>509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243</v>
      </c>
      <c r="H217" s="7" t="s">
        <v>510</v>
      </c>
      <c r="I217" s="7" t="s">
        <v>30</v>
      </c>
      <c r="J217" s="7" t="s">
        <v>31</v>
      </c>
      <c r="K217" s="7" t="s">
        <v>32</v>
      </c>
      <c r="L217" s="9">
        <v>1</v>
      </c>
      <c r="M217" s="9">
        <v>1</v>
      </c>
      <c r="N217" s="10">
        <v>45355</v>
      </c>
      <c r="O217" s="7" t="s">
        <v>511</v>
      </c>
      <c r="P217" s="7" t="s">
        <v>64</v>
      </c>
      <c r="Q217" s="7">
        <v>0</v>
      </c>
      <c r="R217" s="9">
        <v>1546</v>
      </c>
      <c r="S217" s="7">
        <v>1546</v>
      </c>
      <c r="T217" s="7">
        <v>0</v>
      </c>
      <c r="U217" s="9">
        <v>0</v>
      </c>
      <c r="V217" s="9" t="s">
        <v>49</v>
      </c>
    </row>
    <row r="218" s="2" customFormat="1" ht="22.5" customHeight="1" spans="1:22">
      <c r="A218" s="7">
        <f>216</f>
        <v>216</v>
      </c>
      <c r="B218" s="7" t="s">
        <v>512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264</v>
      </c>
      <c r="H218" s="7" t="s">
        <v>109</v>
      </c>
      <c r="I218" s="7" t="s">
        <v>30</v>
      </c>
      <c r="J218" s="7" t="s">
        <v>57</v>
      </c>
      <c r="K218" s="7" t="s">
        <v>32</v>
      </c>
      <c r="L218" s="9">
        <v>1</v>
      </c>
      <c r="M218" s="9">
        <v>1</v>
      </c>
      <c r="N218" s="10">
        <v>45139</v>
      </c>
      <c r="O218" s="7" t="s">
        <v>225</v>
      </c>
      <c r="P218" s="7" t="s">
        <v>64</v>
      </c>
      <c r="Q218" s="7">
        <v>0</v>
      </c>
      <c r="R218" s="9">
        <v>840</v>
      </c>
      <c r="S218" s="7">
        <v>840</v>
      </c>
      <c r="T218" s="7">
        <v>0</v>
      </c>
      <c r="U218" s="9">
        <v>0</v>
      </c>
      <c r="V218" s="9"/>
    </row>
    <row r="219" s="2" customFormat="1" ht="22.5" customHeight="1" spans="1:22">
      <c r="A219" s="7">
        <f>217</f>
        <v>217</v>
      </c>
      <c r="B219" s="7" t="s">
        <v>513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83</v>
      </c>
      <c r="H219" s="7" t="s">
        <v>514</v>
      </c>
      <c r="I219" s="7" t="s">
        <v>30</v>
      </c>
      <c r="J219" s="7" t="s">
        <v>57</v>
      </c>
      <c r="K219" s="7" t="s">
        <v>32</v>
      </c>
      <c r="L219" s="9">
        <v>1</v>
      </c>
      <c r="M219" s="9">
        <v>1</v>
      </c>
      <c r="N219" s="10">
        <v>45140</v>
      </c>
      <c r="O219" s="7" t="s">
        <v>225</v>
      </c>
      <c r="P219" s="7" t="s">
        <v>64</v>
      </c>
      <c r="Q219" s="7">
        <v>0</v>
      </c>
      <c r="R219" s="9">
        <v>840</v>
      </c>
      <c r="S219" s="7">
        <v>840</v>
      </c>
      <c r="T219" s="7">
        <v>0</v>
      </c>
      <c r="U219" s="9">
        <v>0</v>
      </c>
      <c r="V219" s="9"/>
    </row>
    <row r="220" s="2" customFormat="1" ht="22.5" customHeight="1" spans="1:22">
      <c r="A220" s="7">
        <f>218</f>
        <v>218</v>
      </c>
      <c r="B220" s="7" t="s">
        <v>515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482</v>
      </c>
      <c r="H220" s="7" t="s">
        <v>516</v>
      </c>
      <c r="I220" s="7" t="s">
        <v>30</v>
      </c>
      <c r="J220" s="7" t="s">
        <v>57</v>
      </c>
      <c r="K220" s="7" t="s">
        <v>32</v>
      </c>
      <c r="L220" s="9">
        <v>1</v>
      </c>
      <c r="M220" s="9">
        <v>1</v>
      </c>
      <c r="N220" s="10">
        <v>45040</v>
      </c>
      <c r="O220" s="7" t="s">
        <v>517</v>
      </c>
      <c r="P220" s="7" t="s">
        <v>64</v>
      </c>
      <c r="Q220" s="7">
        <v>0</v>
      </c>
      <c r="R220" s="9">
        <v>1168</v>
      </c>
      <c r="S220" s="7">
        <v>1168</v>
      </c>
      <c r="T220" s="7">
        <v>0</v>
      </c>
      <c r="U220" s="9">
        <v>0</v>
      </c>
      <c r="V220" s="9"/>
    </row>
    <row r="221" s="2" customFormat="1" ht="22.5" customHeight="1" spans="1:22">
      <c r="A221" s="7">
        <f>219</f>
        <v>219</v>
      </c>
      <c r="B221" s="7" t="s">
        <v>518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203</v>
      </c>
      <c r="H221" s="7" t="s">
        <v>519</v>
      </c>
      <c r="I221" s="7" t="s">
        <v>30</v>
      </c>
      <c r="J221" s="7" t="s">
        <v>31</v>
      </c>
      <c r="K221" s="7" t="s">
        <v>32</v>
      </c>
      <c r="L221" s="9">
        <v>1</v>
      </c>
      <c r="M221" s="9">
        <v>1</v>
      </c>
      <c r="N221" s="10">
        <v>45659</v>
      </c>
      <c r="O221" s="7" t="s">
        <v>520</v>
      </c>
      <c r="P221" s="7" t="s">
        <v>64</v>
      </c>
      <c r="Q221" s="7">
        <v>0</v>
      </c>
      <c r="R221" s="9">
        <v>1932</v>
      </c>
      <c r="S221" s="7">
        <v>1932</v>
      </c>
      <c r="T221" s="7">
        <v>0</v>
      </c>
      <c r="U221" s="9">
        <v>0</v>
      </c>
      <c r="V221" s="9" t="s">
        <v>49</v>
      </c>
    </row>
    <row r="222" s="2" customFormat="1" ht="22.5" customHeight="1" spans="1:22">
      <c r="A222" s="7">
        <f>220</f>
        <v>220</v>
      </c>
      <c r="B222" s="7" t="s">
        <v>521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203</v>
      </c>
      <c r="H222" s="7" t="s">
        <v>522</v>
      </c>
      <c r="I222" s="7" t="s">
        <v>30</v>
      </c>
      <c r="J222" s="7" t="s">
        <v>31</v>
      </c>
      <c r="K222" s="7" t="s">
        <v>32</v>
      </c>
      <c r="L222" s="9">
        <v>1</v>
      </c>
      <c r="M222" s="9">
        <v>1</v>
      </c>
      <c r="N222" s="10">
        <v>45477</v>
      </c>
      <c r="O222" s="7" t="s">
        <v>523</v>
      </c>
      <c r="P222" s="7" t="s">
        <v>67</v>
      </c>
      <c r="Q222" s="7">
        <v>0</v>
      </c>
      <c r="R222" s="9">
        <v>1546</v>
      </c>
      <c r="S222" s="7">
        <v>1546</v>
      </c>
      <c r="T222" s="7">
        <v>0</v>
      </c>
      <c r="U222" s="9">
        <v>0</v>
      </c>
      <c r="V222" s="9" t="s">
        <v>49</v>
      </c>
    </row>
    <row r="223" s="2" customFormat="1" ht="22.5" customHeight="1" spans="1:22">
      <c r="A223" s="7">
        <f>221</f>
        <v>221</v>
      </c>
      <c r="B223" s="7" t="s">
        <v>524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268</v>
      </c>
      <c r="H223" s="7" t="s">
        <v>525</v>
      </c>
      <c r="I223" s="7" t="s">
        <v>30</v>
      </c>
      <c r="J223" s="7" t="s">
        <v>31</v>
      </c>
      <c r="K223" s="7" t="s">
        <v>32</v>
      </c>
      <c r="L223" s="9">
        <v>1</v>
      </c>
      <c r="M223" s="9">
        <v>1</v>
      </c>
      <c r="N223" s="10">
        <v>43070</v>
      </c>
      <c r="O223" s="7" t="s">
        <v>33</v>
      </c>
      <c r="P223" s="7" t="s">
        <v>314</v>
      </c>
      <c r="Q223" s="7">
        <v>0</v>
      </c>
      <c r="R223" s="9">
        <v>945</v>
      </c>
      <c r="S223" s="7">
        <v>945</v>
      </c>
      <c r="T223" s="7">
        <v>0</v>
      </c>
      <c r="U223" s="9">
        <v>0</v>
      </c>
      <c r="V223" s="9" t="s">
        <v>241</v>
      </c>
    </row>
    <row r="224" s="2" customFormat="1" ht="22.5" customHeight="1" spans="1:22">
      <c r="A224" s="7">
        <f>222</f>
        <v>222</v>
      </c>
      <c r="B224" s="7" t="s">
        <v>526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482</v>
      </c>
      <c r="H224" s="7" t="s">
        <v>527</v>
      </c>
      <c r="I224" s="7" t="s">
        <v>30</v>
      </c>
      <c r="J224" s="7" t="s">
        <v>31</v>
      </c>
      <c r="K224" s="7" t="s">
        <v>32</v>
      </c>
      <c r="L224" s="9">
        <v>1</v>
      </c>
      <c r="M224" s="9">
        <v>1</v>
      </c>
      <c r="N224" s="10">
        <v>45357</v>
      </c>
      <c r="O224" s="7" t="s">
        <v>511</v>
      </c>
      <c r="P224" s="7" t="s">
        <v>64</v>
      </c>
      <c r="Q224" s="7">
        <v>0</v>
      </c>
      <c r="R224" s="9">
        <v>945</v>
      </c>
      <c r="S224" s="7">
        <v>945</v>
      </c>
      <c r="T224" s="7">
        <v>0</v>
      </c>
      <c r="U224" s="9">
        <v>0</v>
      </c>
      <c r="V224" s="9" t="s">
        <v>241</v>
      </c>
    </row>
    <row r="225" s="2" customFormat="1" ht="22.5" customHeight="1" spans="1:22">
      <c r="A225" s="7">
        <f>223</f>
        <v>223</v>
      </c>
      <c r="B225" s="7" t="s">
        <v>528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360</v>
      </c>
      <c r="H225" s="7" t="s">
        <v>529</v>
      </c>
      <c r="I225" s="7" t="s">
        <v>30</v>
      </c>
      <c r="J225" s="7" t="s">
        <v>31</v>
      </c>
      <c r="K225" s="7" t="s">
        <v>32</v>
      </c>
      <c r="L225" s="9">
        <v>1</v>
      </c>
      <c r="M225" s="9">
        <v>1</v>
      </c>
      <c r="N225" s="10">
        <v>43070</v>
      </c>
      <c r="O225" s="7" t="s">
        <v>324</v>
      </c>
      <c r="P225" s="7" t="s">
        <v>67</v>
      </c>
      <c r="Q225" s="7">
        <v>0</v>
      </c>
      <c r="R225" s="9">
        <v>945</v>
      </c>
      <c r="S225" s="7">
        <v>945</v>
      </c>
      <c r="T225" s="7">
        <v>0</v>
      </c>
      <c r="U225" s="9">
        <v>0</v>
      </c>
      <c r="V225" s="9" t="s">
        <v>241</v>
      </c>
    </row>
    <row r="226" s="2" customFormat="1" ht="22.5" customHeight="1" spans="1:22">
      <c r="A226" s="7">
        <f>224</f>
        <v>224</v>
      </c>
      <c r="B226" s="7" t="s">
        <v>530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83</v>
      </c>
      <c r="H226" s="7" t="s">
        <v>531</v>
      </c>
      <c r="I226" s="7" t="s">
        <v>30</v>
      </c>
      <c r="J226" s="7" t="s">
        <v>57</v>
      </c>
      <c r="K226" s="7" t="s">
        <v>32</v>
      </c>
      <c r="L226" s="9">
        <v>1</v>
      </c>
      <c r="M226" s="9">
        <v>1</v>
      </c>
      <c r="N226" s="10">
        <v>45570</v>
      </c>
      <c r="O226" s="7" t="s">
        <v>300</v>
      </c>
      <c r="P226" s="7" t="s">
        <v>67</v>
      </c>
      <c r="Q226" s="7">
        <v>0</v>
      </c>
      <c r="R226" s="9">
        <v>840</v>
      </c>
      <c r="S226" s="7">
        <v>840</v>
      </c>
      <c r="T226" s="7">
        <v>0</v>
      </c>
      <c r="U226" s="9">
        <v>0</v>
      </c>
      <c r="V226" s="9"/>
    </row>
    <row r="227" s="2" customFormat="1" ht="22.5" customHeight="1" spans="1:22">
      <c r="A227" s="7">
        <f>225</f>
        <v>225</v>
      </c>
      <c r="B227" s="7" t="s">
        <v>532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360</v>
      </c>
      <c r="H227" s="7" t="s">
        <v>533</v>
      </c>
      <c r="I227" s="7" t="s">
        <v>30</v>
      </c>
      <c r="J227" s="7" t="s">
        <v>57</v>
      </c>
      <c r="K227" s="7" t="s">
        <v>32</v>
      </c>
      <c r="L227" s="9">
        <v>1</v>
      </c>
      <c r="M227" s="9">
        <v>1</v>
      </c>
      <c r="N227" s="10">
        <v>44978</v>
      </c>
      <c r="O227" s="7" t="s">
        <v>534</v>
      </c>
      <c r="P227" s="7" t="s">
        <v>64</v>
      </c>
      <c r="Q227" s="7">
        <v>0</v>
      </c>
      <c r="R227" s="9">
        <v>1458</v>
      </c>
      <c r="S227" s="7">
        <v>1458</v>
      </c>
      <c r="T227" s="7">
        <v>0</v>
      </c>
      <c r="U227" s="9">
        <v>0</v>
      </c>
      <c r="V227" s="9"/>
    </row>
    <row r="228" s="2" customFormat="1" ht="22.5" customHeight="1" spans="1:22">
      <c r="A228" s="7">
        <f>226</f>
        <v>226</v>
      </c>
      <c r="B228" s="7" t="s">
        <v>535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375</v>
      </c>
      <c r="H228" s="7" t="s">
        <v>536</v>
      </c>
      <c r="I228" s="7" t="s">
        <v>30</v>
      </c>
      <c r="J228" s="7" t="s">
        <v>57</v>
      </c>
      <c r="K228" s="7" t="s">
        <v>32</v>
      </c>
      <c r="L228" s="9">
        <v>1</v>
      </c>
      <c r="M228" s="9">
        <v>1</v>
      </c>
      <c r="N228" s="10">
        <v>43948</v>
      </c>
      <c r="O228" s="7" t="s">
        <v>197</v>
      </c>
      <c r="P228" s="7" t="s">
        <v>67</v>
      </c>
      <c r="Q228" s="7">
        <v>0</v>
      </c>
      <c r="R228" s="9">
        <v>1458</v>
      </c>
      <c r="S228" s="7">
        <v>1458</v>
      </c>
      <c r="T228" s="7">
        <v>0</v>
      </c>
      <c r="U228" s="9">
        <v>0</v>
      </c>
      <c r="V228" s="9"/>
    </row>
    <row r="229" s="2" customFormat="1" ht="22.5" customHeight="1" spans="1:22">
      <c r="A229" s="7">
        <f>227</f>
        <v>227</v>
      </c>
      <c r="B229" s="7" t="s">
        <v>537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203</v>
      </c>
      <c r="H229" s="7" t="s">
        <v>538</v>
      </c>
      <c r="I229" s="7" t="s">
        <v>30</v>
      </c>
      <c r="J229" s="7" t="s">
        <v>57</v>
      </c>
      <c r="K229" s="7" t="s">
        <v>32</v>
      </c>
      <c r="L229" s="9">
        <v>1</v>
      </c>
      <c r="M229" s="9">
        <v>1</v>
      </c>
      <c r="N229" s="10">
        <v>43070</v>
      </c>
      <c r="O229" s="7" t="s">
        <v>33</v>
      </c>
      <c r="P229" s="7" t="s">
        <v>67</v>
      </c>
      <c r="Q229" s="7">
        <v>0</v>
      </c>
      <c r="R229" s="9">
        <v>1458</v>
      </c>
      <c r="S229" s="7">
        <v>1458</v>
      </c>
      <c r="T229" s="7">
        <v>0</v>
      </c>
      <c r="U229" s="9">
        <v>0</v>
      </c>
      <c r="V229" s="9"/>
    </row>
    <row r="230" s="2" customFormat="1" ht="22.5" customHeight="1" spans="1:22">
      <c r="A230" s="7">
        <f>228</f>
        <v>228</v>
      </c>
      <c r="B230" s="7" t="s">
        <v>539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360</v>
      </c>
      <c r="H230" s="7" t="s">
        <v>540</v>
      </c>
      <c r="I230" s="7" t="s">
        <v>30</v>
      </c>
      <c r="J230" s="7" t="s">
        <v>57</v>
      </c>
      <c r="K230" s="7" t="s">
        <v>32</v>
      </c>
      <c r="L230" s="9">
        <v>1</v>
      </c>
      <c r="M230" s="9">
        <v>1</v>
      </c>
      <c r="N230" s="10">
        <v>43070</v>
      </c>
      <c r="O230" s="7" t="s">
        <v>33</v>
      </c>
      <c r="P230" s="7" t="s">
        <v>67</v>
      </c>
      <c r="Q230" s="7">
        <v>0</v>
      </c>
      <c r="R230" s="9">
        <v>840</v>
      </c>
      <c r="S230" s="7">
        <v>840</v>
      </c>
      <c r="T230" s="7">
        <v>0</v>
      </c>
      <c r="U230" s="9">
        <v>0</v>
      </c>
      <c r="V230" s="9"/>
    </row>
    <row r="231" s="2" customFormat="1" ht="22.5" customHeight="1" spans="1:22">
      <c r="A231" s="7">
        <f>229</f>
        <v>229</v>
      </c>
      <c r="B231" s="7" t="s">
        <v>541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360</v>
      </c>
      <c r="H231" s="7" t="s">
        <v>542</v>
      </c>
      <c r="I231" s="7" t="s">
        <v>30</v>
      </c>
      <c r="J231" s="7" t="s">
        <v>57</v>
      </c>
      <c r="K231" s="7" t="s">
        <v>32</v>
      </c>
      <c r="L231" s="9">
        <v>1</v>
      </c>
      <c r="M231" s="9">
        <v>1</v>
      </c>
      <c r="N231" s="10">
        <v>43070</v>
      </c>
      <c r="O231" s="7" t="s">
        <v>33</v>
      </c>
      <c r="P231" s="7" t="s">
        <v>67</v>
      </c>
      <c r="Q231" s="7">
        <v>0</v>
      </c>
      <c r="R231" s="9">
        <v>840</v>
      </c>
      <c r="S231" s="7">
        <v>840</v>
      </c>
      <c r="T231" s="7">
        <v>0</v>
      </c>
      <c r="U231" s="9">
        <v>0</v>
      </c>
      <c r="V231" s="9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上善若水</cp:lastModifiedBy>
  <dcterms:created xsi:type="dcterms:W3CDTF">2017-06-26T15:13:00Z</dcterms:created>
  <dcterms:modified xsi:type="dcterms:W3CDTF">2025-07-29T02:51:12Z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93009029AA3344AFA6DAC462615A664F_13</vt:lpwstr>
  </property>
</Properties>
</file>