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<sst xmlns="http://schemas.openxmlformats.org/spreadsheetml/2006/main" count="7510" uniqueCount="3208">
  <si>
    <t>农村低保家庭信息列表</t>
  </si>
  <si>
    <t>序号</t>
  </si>
  <si>
    <t>家庭编号</t>
  </si>
  <si>
    <t>镇名称</t>
  </si>
  <si>
    <t>村名称</t>
  </si>
  <si>
    <t>户主姓名</t>
  </si>
  <si>
    <t>F810419160460938</t>
  </si>
  <si>
    <t>高楼镇</t>
  </si>
  <si>
    <t>鳔张村</t>
  </si>
  <si>
    <t>任*礼</t>
  </si>
  <si>
    <t>F591183897010001</t>
  </si>
  <si>
    <t>高庄村</t>
  </si>
  <si>
    <t>安*</t>
  </si>
  <si>
    <t>F588513599689609</t>
  </si>
  <si>
    <t>汤庄村</t>
  </si>
  <si>
    <t>王*迎</t>
  </si>
  <si>
    <t>F617611866754766</t>
  </si>
  <si>
    <t>崔庄村</t>
  </si>
  <si>
    <t>卓*兰</t>
  </si>
  <si>
    <t>F490213203839924</t>
  </si>
  <si>
    <t>朱庄村</t>
  </si>
  <si>
    <t>李*厚</t>
  </si>
  <si>
    <t>F972270769052000</t>
  </si>
  <si>
    <t>孟山村</t>
  </si>
  <si>
    <t>许*园</t>
  </si>
  <si>
    <t>F590577872200001</t>
  </si>
  <si>
    <t>潼郡村</t>
  </si>
  <si>
    <t>崔*强</t>
  </si>
  <si>
    <t>F552617932020002</t>
  </si>
  <si>
    <t>卓圩村</t>
  </si>
  <si>
    <t>李*省</t>
  </si>
  <si>
    <t>F804015536554002</t>
  </si>
  <si>
    <t>卓*</t>
  </si>
  <si>
    <t>F490212448174597</t>
  </si>
  <si>
    <t>张营村</t>
  </si>
  <si>
    <t>高*文</t>
  </si>
  <si>
    <t>F490210390530983</t>
  </si>
  <si>
    <t>崔*梅</t>
  </si>
  <si>
    <t>F490214129233549</t>
  </si>
  <si>
    <t>李*</t>
  </si>
  <si>
    <t>F490213047059649</t>
  </si>
  <si>
    <t>张*玲</t>
  </si>
  <si>
    <t>F490213253136011</t>
  </si>
  <si>
    <t>邢*芳</t>
  </si>
  <si>
    <t>F490208395287478</t>
  </si>
  <si>
    <t>许*侠</t>
  </si>
  <si>
    <t>F490212066597927</t>
  </si>
  <si>
    <t>王楼村</t>
  </si>
  <si>
    <t>朱*</t>
  </si>
  <si>
    <t>F301516256722360</t>
  </si>
  <si>
    <t>张*宝</t>
  </si>
  <si>
    <t>F102745302330000</t>
  </si>
  <si>
    <t>王*侠</t>
  </si>
  <si>
    <t>F023786201433282</t>
  </si>
  <si>
    <t>钱梁村</t>
  </si>
  <si>
    <t>张*宏</t>
  </si>
  <si>
    <t>F490213939693216</t>
  </si>
  <si>
    <t>姚*州</t>
  </si>
  <si>
    <t>F540534442556000</t>
  </si>
  <si>
    <t>高楼村</t>
  </si>
  <si>
    <t>张*红</t>
  </si>
  <si>
    <t>F225044023685157</t>
  </si>
  <si>
    <t>高*</t>
  </si>
  <si>
    <t>F811270850617188</t>
  </si>
  <si>
    <t>陈*新</t>
  </si>
  <si>
    <t>F490213916917176</t>
  </si>
  <si>
    <t>姚*帮</t>
  </si>
  <si>
    <t>F663138874856000</t>
  </si>
  <si>
    <t>刘*秀</t>
  </si>
  <si>
    <t>F490211147444312</t>
  </si>
  <si>
    <t>王*荣</t>
  </si>
  <si>
    <t>F490208428515537</t>
  </si>
  <si>
    <t>张*前</t>
  </si>
  <si>
    <t>F667273259624000</t>
  </si>
  <si>
    <t>卓*廷</t>
  </si>
  <si>
    <t>F861686960350000</t>
  </si>
  <si>
    <t>卓*灵</t>
  </si>
  <si>
    <t>F161380644638672</t>
  </si>
  <si>
    <t>张*兰</t>
  </si>
  <si>
    <t>F490208455347584</t>
  </si>
  <si>
    <t>卢*荣</t>
  </si>
  <si>
    <t>F825629776840000</t>
  </si>
  <si>
    <t>王*晨</t>
  </si>
  <si>
    <t>F429501239267578</t>
  </si>
  <si>
    <t>万*胜</t>
  </si>
  <si>
    <t>F265907331835390</t>
  </si>
  <si>
    <t>张*侨</t>
  </si>
  <si>
    <t>F654553866040000</t>
  </si>
  <si>
    <t>沈*</t>
  </si>
  <si>
    <t>F490211115932257</t>
  </si>
  <si>
    <t>汤*录</t>
  </si>
  <si>
    <t>F006804959540000</t>
  </si>
  <si>
    <t>路*荣</t>
  </si>
  <si>
    <t>F844419863180000</t>
  </si>
  <si>
    <t>徐营村</t>
  </si>
  <si>
    <t>张*侠</t>
  </si>
  <si>
    <t>F535801578652343</t>
  </si>
  <si>
    <t>王*桂</t>
  </si>
  <si>
    <t>F265072091326760</t>
  </si>
  <si>
    <t>王*环</t>
  </si>
  <si>
    <t>F425850254580078</t>
  </si>
  <si>
    <t>陈*平</t>
  </si>
  <si>
    <t>F490212872963343</t>
  </si>
  <si>
    <t>朱*美</t>
  </si>
  <si>
    <t>F264177361998125</t>
  </si>
  <si>
    <t>柴*</t>
  </si>
  <si>
    <t>F294246793741250</t>
  </si>
  <si>
    <t>青谷堆村</t>
  </si>
  <si>
    <t>刘*</t>
  </si>
  <si>
    <t>F303905958219453</t>
  </si>
  <si>
    <t>冯*联</t>
  </si>
  <si>
    <t>F490209458741346</t>
  </si>
  <si>
    <t>张*召</t>
  </si>
  <si>
    <t>F982621853760000</t>
  </si>
  <si>
    <t>赵*翔</t>
  </si>
  <si>
    <t>F613618532634844</t>
  </si>
  <si>
    <t>朱*华</t>
  </si>
  <si>
    <t>F679536261630000</t>
  </si>
  <si>
    <t>仝*科</t>
  </si>
  <si>
    <t>F490212424150555</t>
  </si>
  <si>
    <t>张*英</t>
  </si>
  <si>
    <t>F591173828940001</t>
  </si>
  <si>
    <t>谢*玲</t>
  </si>
  <si>
    <t>F614525854820000</t>
  </si>
  <si>
    <t>张*亮</t>
  </si>
  <si>
    <t>F490209733145828</t>
  </si>
  <si>
    <t>毛庄村</t>
  </si>
  <si>
    <t>陈*梅</t>
  </si>
  <si>
    <t>F109298161228281</t>
  </si>
  <si>
    <t>丁*然</t>
  </si>
  <si>
    <t>F276890782884923</t>
  </si>
  <si>
    <t>陈*语</t>
  </si>
  <si>
    <t>F195098236955703</t>
  </si>
  <si>
    <t>宋*兰</t>
  </si>
  <si>
    <t>F987748525703125</t>
  </si>
  <si>
    <t>汤*</t>
  </si>
  <si>
    <t>F084477008108906</t>
  </si>
  <si>
    <t>F969538018141406</t>
  </si>
  <si>
    <t>任*娜</t>
  </si>
  <si>
    <t>F490213787280949</t>
  </si>
  <si>
    <t>朱*席</t>
  </si>
  <si>
    <t>F490213993357311</t>
  </si>
  <si>
    <t>张*云</t>
  </si>
  <si>
    <t>F490210092102458</t>
  </si>
  <si>
    <t>吴*国</t>
  </si>
  <si>
    <t>F490212452854605</t>
  </si>
  <si>
    <t>张*虎</t>
  </si>
  <si>
    <t>F182942593381328</t>
  </si>
  <si>
    <t>王*</t>
  </si>
  <si>
    <t>F181920356203593</t>
  </si>
  <si>
    <t>卢*侠</t>
  </si>
  <si>
    <t>F590357226800001</t>
  </si>
  <si>
    <t>魏*香</t>
  </si>
  <si>
    <t>F176740962551953</t>
  </si>
  <si>
    <t>丁*领</t>
  </si>
  <si>
    <t>F562092517810000</t>
  </si>
  <si>
    <t>赵*义</t>
  </si>
  <si>
    <t>F490209045652620</t>
  </si>
  <si>
    <t>张*翠</t>
  </si>
  <si>
    <t>F490211219360438</t>
  </si>
  <si>
    <t>曹*英</t>
  </si>
  <si>
    <t>F031553508264490</t>
  </si>
  <si>
    <t>陈*英</t>
  </si>
  <si>
    <t>F162039790537109</t>
  </si>
  <si>
    <t>刘*好</t>
  </si>
  <si>
    <t>F490211992653797</t>
  </si>
  <si>
    <t>王*达</t>
  </si>
  <si>
    <t>F801753270144766</t>
  </si>
  <si>
    <t>汤*池</t>
  </si>
  <si>
    <t>F490208232423192</t>
  </si>
  <si>
    <t>鲍庄村</t>
  </si>
  <si>
    <t>F490212832091271</t>
  </si>
  <si>
    <t>王*军</t>
  </si>
  <si>
    <t>F717515044320000</t>
  </si>
  <si>
    <t>F773532874060000</t>
  </si>
  <si>
    <t>赵*英</t>
  </si>
  <si>
    <t>F833973925490000</t>
  </si>
  <si>
    <t>张*华</t>
  </si>
  <si>
    <t>F084473185530781</t>
  </si>
  <si>
    <t>F490211803581465</t>
  </si>
  <si>
    <t>丁*</t>
  </si>
  <si>
    <t>F122288864056952</t>
  </si>
  <si>
    <t>卓海村</t>
  </si>
  <si>
    <t>汤*金</t>
  </si>
  <si>
    <t>F122445156263984</t>
  </si>
  <si>
    <t>李*杰</t>
  </si>
  <si>
    <t>F533269077333984</t>
  </si>
  <si>
    <t>卓*之</t>
  </si>
  <si>
    <t>F120741024974921</t>
  </si>
  <si>
    <t>张*梅</t>
  </si>
  <si>
    <t>F119061083330234</t>
  </si>
  <si>
    <t>王*建</t>
  </si>
  <si>
    <t>F119050462715000</t>
  </si>
  <si>
    <t>杨*才</t>
  </si>
  <si>
    <t>F112994556511484</t>
  </si>
  <si>
    <t>倪*孝</t>
  </si>
  <si>
    <t>F883116309574609</t>
  </si>
  <si>
    <t>张*建</t>
  </si>
  <si>
    <t>F112975142771250</t>
  </si>
  <si>
    <t>崔*</t>
  </si>
  <si>
    <t>F754719557130000</t>
  </si>
  <si>
    <t>刘*英</t>
  </si>
  <si>
    <t>F490208054738880</t>
  </si>
  <si>
    <t>刘*胜</t>
  </si>
  <si>
    <t>F751938262040000</t>
  </si>
  <si>
    <t>温*龙</t>
  </si>
  <si>
    <t>F490210537951242</t>
  </si>
  <si>
    <t>邢*美</t>
  </si>
  <si>
    <t>F366318841200000</t>
  </si>
  <si>
    <t>陈*楠</t>
  </si>
  <si>
    <t>F114506249297031</t>
  </si>
  <si>
    <t>赵*启</t>
  </si>
  <si>
    <t>F113076993874766</t>
  </si>
  <si>
    <t>施*娥</t>
  </si>
  <si>
    <t>F760804519460000</t>
  </si>
  <si>
    <t>杨*华</t>
  </si>
  <si>
    <t>F490210830139755</t>
  </si>
  <si>
    <t>卓*华</t>
  </si>
  <si>
    <t>F118321708380000</t>
  </si>
  <si>
    <t>张*南</t>
  </si>
  <si>
    <t>F490210434367060</t>
  </si>
  <si>
    <t>刘*华</t>
  </si>
  <si>
    <t>F490208557215763</t>
  </si>
  <si>
    <t>卓*侠</t>
  </si>
  <si>
    <t>F490211870505582</t>
  </si>
  <si>
    <t>崔*卷</t>
  </si>
  <si>
    <t>F490209633149652</t>
  </si>
  <si>
    <t>厉*见</t>
  </si>
  <si>
    <t>F490210276806783</t>
  </si>
  <si>
    <t>侯*芹</t>
  </si>
  <si>
    <t>F490208327427359</t>
  </si>
  <si>
    <t>田*信</t>
  </si>
  <si>
    <t>F113851463888846</t>
  </si>
  <si>
    <t>任*亚</t>
  </si>
  <si>
    <t>F108615236491953</t>
  </si>
  <si>
    <t>F907324508971172</t>
  </si>
  <si>
    <t>姜*翠</t>
  </si>
  <si>
    <t>F766599302530000</t>
  </si>
  <si>
    <t>F009242394373829</t>
  </si>
  <si>
    <t>F206927164771250</t>
  </si>
  <si>
    <t>F206941092476328</t>
  </si>
  <si>
    <t>F703512271622000</t>
  </si>
  <si>
    <t>张*科</t>
  </si>
  <si>
    <t>F140365132627969</t>
  </si>
  <si>
    <t>陈*艳</t>
  </si>
  <si>
    <t>F564682718750000</t>
  </si>
  <si>
    <t>田*中</t>
  </si>
  <si>
    <t>F490211846637540</t>
  </si>
  <si>
    <t>吴*宝</t>
  </si>
  <si>
    <t>F490213225835963</t>
  </si>
  <si>
    <t>朱*钱</t>
  </si>
  <si>
    <t>F490213118039773</t>
  </si>
  <si>
    <t>任*忠</t>
  </si>
  <si>
    <t>F490211383004726</t>
  </si>
  <si>
    <t>王*科</t>
  </si>
  <si>
    <t>F031535928891565</t>
  </si>
  <si>
    <t>厉*利</t>
  </si>
  <si>
    <t>F490212140074056</t>
  </si>
  <si>
    <t>张*宗</t>
  </si>
  <si>
    <t>F490212335698399</t>
  </si>
  <si>
    <t>王*彪</t>
  </si>
  <si>
    <t>F490213670124743</t>
  </si>
  <si>
    <t>卓*云</t>
  </si>
  <si>
    <t>F490208252235227</t>
  </si>
  <si>
    <t>丁*兰</t>
  </si>
  <si>
    <t>F134341305163281</t>
  </si>
  <si>
    <t>王*乐</t>
  </si>
  <si>
    <t>F759405280299453</t>
  </si>
  <si>
    <t>张*</t>
  </si>
  <si>
    <t>F052463020064453</t>
  </si>
  <si>
    <t>任*彩</t>
  </si>
  <si>
    <t>F563422031510234</t>
  </si>
  <si>
    <t>吴*园</t>
  </si>
  <si>
    <t>F873616223519375</t>
  </si>
  <si>
    <t>张*芝</t>
  </si>
  <si>
    <t>F776859429446094</t>
  </si>
  <si>
    <t>崔*华</t>
  </si>
  <si>
    <t>F908781310482905</t>
  </si>
  <si>
    <t>李*奎</t>
  </si>
  <si>
    <t>F052472035103516</t>
  </si>
  <si>
    <t>F671431803555617</t>
  </si>
  <si>
    <t>郑*运</t>
  </si>
  <si>
    <t>F722574297570000</t>
  </si>
  <si>
    <t>朱*佰</t>
  </si>
  <si>
    <t>F016846536572031</t>
  </si>
  <si>
    <t>李*华</t>
  </si>
  <si>
    <t>F982476022682422</t>
  </si>
  <si>
    <t>朱*化</t>
  </si>
  <si>
    <t>F521994872744140</t>
  </si>
  <si>
    <t>张*荣</t>
  </si>
  <si>
    <t>F819268766099687</t>
  </si>
  <si>
    <t>F987444559501953</t>
  </si>
  <si>
    <t>胡*光</t>
  </si>
  <si>
    <t>F765436127545235</t>
  </si>
  <si>
    <t>F828682454888359</t>
  </si>
  <si>
    <t>王*彬</t>
  </si>
  <si>
    <t>F490212708383054</t>
  </si>
  <si>
    <t>王*叭</t>
  </si>
  <si>
    <t>F945151134340390</t>
  </si>
  <si>
    <t>高*哲</t>
  </si>
  <si>
    <t>F490208228055184</t>
  </si>
  <si>
    <t>鲍*涛</t>
  </si>
  <si>
    <t>F957398295856094</t>
  </si>
  <si>
    <t>徐*</t>
  </si>
  <si>
    <t>F208991515550000</t>
  </si>
  <si>
    <t>张*芹</t>
  </si>
  <si>
    <t>F950312833461484</t>
  </si>
  <si>
    <t>姚*英</t>
  </si>
  <si>
    <t>F490210302078827</t>
  </si>
  <si>
    <t>刘*军</t>
  </si>
  <si>
    <t>F737213212250000</t>
  </si>
  <si>
    <t>汤*付</t>
  </si>
  <si>
    <t>F490209880722087</t>
  </si>
  <si>
    <t>徐*证</t>
  </si>
  <si>
    <t>F490211708889298</t>
  </si>
  <si>
    <t>王*辉</t>
  </si>
  <si>
    <t>F758053768310000</t>
  </si>
  <si>
    <t>吴*</t>
  </si>
  <si>
    <t>F490209164680830</t>
  </si>
  <si>
    <t>毛*中</t>
  </si>
  <si>
    <t>F819806200162187</t>
  </si>
  <si>
    <t>F329286740120000</t>
  </si>
  <si>
    <t>F882906202924218</t>
  </si>
  <si>
    <t>F632423419664531</t>
  </si>
  <si>
    <t>F866727006058984</t>
  </si>
  <si>
    <t>F490209847650029</t>
  </si>
  <si>
    <t>陈*侠</t>
  </si>
  <si>
    <t>F763038145035469</t>
  </si>
  <si>
    <t>戚*红</t>
  </si>
  <si>
    <t>F756117909391250</t>
  </si>
  <si>
    <t>郭*</t>
  </si>
  <si>
    <t>F498613826806640</t>
  </si>
  <si>
    <t>陈*</t>
  </si>
  <si>
    <t>F589772808990001</t>
  </si>
  <si>
    <t>刘*亮</t>
  </si>
  <si>
    <t>F741428381546303</t>
  </si>
  <si>
    <t>温*武</t>
  </si>
  <si>
    <t>F490208754556109</t>
  </si>
  <si>
    <t>朱*英</t>
  </si>
  <si>
    <t>F011835029012500</t>
  </si>
  <si>
    <t>马*环</t>
  </si>
  <si>
    <t>F993481075584062</t>
  </si>
  <si>
    <t>F335176611588000</t>
  </si>
  <si>
    <t>F993522789714921</t>
  </si>
  <si>
    <t>汤*连</t>
  </si>
  <si>
    <t>F490209889926103</t>
  </si>
  <si>
    <t>宋*英</t>
  </si>
  <si>
    <t>F477898222197265</t>
  </si>
  <si>
    <t>张*茹</t>
  </si>
  <si>
    <t>F860710575212578</t>
  </si>
  <si>
    <t>刘*发</t>
  </si>
  <si>
    <t>F861364575212578</t>
  </si>
  <si>
    <t>吴*州</t>
  </si>
  <si>
    <t>F845092021951484</t>
  </si>
  <si>
    <t>张*伦</t>
  </si>
  <si>
    <t>F028320610594219</t>
  </si>
  <si>
    <t>陈*坤</t>
  </si>
  <si>
    <t>F442287329736328</t>
  </si>
  <si>
    <t>位*昌</t>
  </si>
  <si>
    <t>F819860720787187</t>
  </si>
  <si>
    <t>F016854053886484</t>
  </si>
  <si>
    <t>柴*凤</t>
  </si>
  <si>
    <t>F018622763329844</t>
  </si>
  <si>
    <t>F781845547534297</t>
  </si>
  <si>
    <t>赵*冬</t>
  </si>
  <si>
    <t>F490209492125405</t>
  </si>
  <si>
    <t>刘*楠</t>
  </si>
  <si>
    <t>F199483525720000</t>
  </si>
  <si>
    <t>F490208866096305</t>
  </si>
  <si>
    <t>董*菊</t>
  </si>
  <si>
    <t>F767656943840000</t>
  </si>
  <si>
    <t>F490214009581339</t>
  </si>
  <si>
    <t>胡*猛</t>
  </si>
  <si>
    <t>F824553652980000</t>
  </si>
  <si>
    <t>冯*飞</t>
  </si>
  <si>
    <t>F034963569031797</t>
  </si>
  <si>
    <t>吴*玲</t>
  </si>
  <si>
    <t>F490211750697372</t>
  </si>
  <si>
    <t>王*林</t>
  </si>
  <si>
    <t>F490208140539031</t>
  </si>
  <si>
    <t>王*元</t>
  </si>
  <si>
    <t>F046261893116719</t>
  </si>
  <si>
    <t>吴*友</t>
  </si>
  <si>
    <t>F052484530298828</t>
  </si>
  <si>
    <t>张*德</t>
  </si>
  <si>
    <t>F061091117932187</t>
  </si>
  <si>
    <t>宋*</t>
  </si>
  <si>
    <t>F490209408197257</t>
  </si>
  <si>
    <t>张*洪</t>
  </si>
  <si>
    <t>F490211620905144</t>
  </si>
  <si>
    <t>崔*胜</t>
  </si>
  <si>
    <t>F579193627072000</t>
  </si>
  <si>
    <t>胡*侠</t>
  </si>
  <si>
    <t>F510759225869140</t>
  </si>
  <si>
    <t>F490208976700499</t>
  </si>
  <si>
    <t>F055983083962472</t>
  </si>
  <si>
    <t>F521803787978515</t>
  </si>
  <si>
    <t>F811265248009766</t>
  </si>
  <si>
    <t>孙*英</t>
  </si>
  <si>
    <t>F770834872765703</t>
  </si>
  <si>
    <t>任*</t>
  </si>
  <si>
    <t>F971283150739062</t>
  </si>
  <si>
    <t>赵*珍</t>
  </si>
  <si>
    <t>F430174664892578</t>
  </si>
  <si>
    <t>珍*珍</t>
  </si>
  <si>
    <t>F823573129613828</t>
  </si>
  <si>
    <t>侯*乐</t>
  </si>
  <si>
    <t>F864772871433281</t>
  </si>
  <si>
    <t>王*健</t>
  </si>
  <si>
    <t>F879494222943750</t>
  </si>
  <si>
    <t>F834731509848047</t>
  </si>
  <si>
    <t>刘*烁</t>
  </si>
  <si>
    <t>F877754030140468</t>
  </si>
  <si>
    <t>F897582043032578</t>
  </si>
  <si>
    <t>王*伍</t>
  </si>
  <si>
    <t>F490209247828976</t>
  </si>
  <si>
    <t>杨*芬</t>
  </si>
  <si>
    <t>F490211895933627</t>
  </si>
  <si>
    <t>王*兰</t>
  </si>
  <si>
    <t>F490208332107367</t>
  </si>
  <si>
    <t>刘*翠</t>
  </si>
  <si>
    <t>F800909240476797</t>
  </si>
  <si>
    <t>张*联</t>
  </si>
  <si>
    <t>F902815160771348</t>
  </si>
  <si>
    <t>刘*兰</t>
  </si>
  <si>
    <t>F891807180403203</t>
  </si>
  <si>
    <t>张*福</t>
  </si>
  <si>
    <t>F024062295420000</t>
  </si>
  <si>
    <t>王*红</t>
  </si>
  <si>
    <t>F490209295565059</t>
  </si>
  <si>
    <t>耿*红</t>
  </si>
  <si>
    <t>F490212483898659</t>
  </si>
  <si>
    <t>F490209718325802</t>
  </si>
  <si>
    <t>毛*学</t>
  </si>
  <si>
    <t>F490208419311520</t>
  </si>
  <si>
    <t>王*华</t>
  </si>
  <si>
    <t>F875172628919765</t>
  </si>
  <si>
    <t>时*兰</t>
  </si>
  <si>
    <t>F879686709330468</t>
  </si>
  <si>
    <t>卓*达</t>
  </si>
  <si>
    <t>F879712241273828</t>
  </si>
  <si>
    <t>李*梅</t>
  </si>
  <si>
    <t>F490212566578805</t>
  </si>
  <si>
    <t>卓*环</t>
  </si>
  <si>
    <t>F745876773400000</t>
  </si>
  <si>
    <t>王*强</t>
  </si>
  <si>
    <t>F490210199586647</t>
  </si>
  <si>
    <t>侯*喜</t>
  </si>
  <si>
    <t>F842507011277656</t>
  </si>
  <si>
    <t>赵*</t>
  </si>
  <si>
    <t>F844952241883125</t>
  </si>
  <si>
    <t>高*诺</t>
  </si>
  <si>
    <t>F845160812097969</t>
  </si>
  <si>
    <t>郭*树</t>
  </si>
  <si>
    <t>F490212213394184</t>
  </si>
  <si>
    <t>万*堂</t>
  </si>
  <si>
    <t>F812129267677735</t>
  </si>
  <si>
    <t>F490210843243778</t>
  </si>
  <si>
    <t>王*敏</t>
  </si>
  <si>
    <t>F817502446197343</t>
  </si>
  <si>
    <t>申*</t>
  </si>
  <si>
    <t>F627500500966000</t>
  </si>
  <si>
    <t>苗*义</t>
  </si>
  <si>
    <t>F490209370133190</t>
  </si>
  <si>
    <t>柴*奎</t>
  </si>
  <si>
    <t>F625147398866000</t>
  </si>
  <si>
    <t>F870295431360000</t>
  </si>
  <si>
    <t>刘*侠</t>
  </si>
  <si>
    <t>F490213647972704</t>
  </si>
  <si>
    <t>卓*田</t>
  </si>
  <si>
    <t>F490209925182165</t>
  </si>
  <si>
    <t>蒋*兰</t>
  </si>
  <si>
    <t>F817526645259843</t>
  </si>
  <si>
    <t>徐*英</t>
  </si>
  <si>
    <t>F823464169643125</t>
  </si>
  <si>
    <t>张*以</t>
  </si>
  <si>
    <t>F811253022218750</t>
  </si>
  <si>
    <t>任*兰</t>
  </si>
  <si>
    <t>F490210468531120</t>
  </si>
  <si>
    <t>F818988218248125</t>
  </si>
  <si>
    <t>赵*华</t>
  </si>
  <si>
    <t>F804503763918203</t>
  </si>
  <si>
    <t>F490212439906582</t>
  </si>
  <si>
    <t>李*慧</t>
  </si>
  <si>
    <t>F834780837006250</t>
  </si>
  <si>
    <t>朱*强</t>
  </si>
  <si>
    <t>F820059787484922</t>
  </si>
  <si>
    <t>侯*晴</t>
  </si>
  <si>
    <t>F490213804440979</t>
  </si>
  <si>
    <t>胡*昌</t>
  </si>
  <si>
    <t>F814063488760637</t>
  </si>
  <si>
    <t>F490211581593075</t>
  </si>
  <si>
    <t>单*美</t>
  </si>
  <si>
    <t>F490208855176286</t>
  </si>
  <si>
    <t>徐*彬</t>
  </si>
  <si>
    <t>F804469570861563</t>
  </si>
  <si>
    <t>夭*来</t>
  </si>
  <si>
    <t>F776164565960000</t>
  </si>
  <si>
    <t>F828149619720000</t>
  </si>
  <si>
    <t>F393923219267578</t>
  </si>
  <si>
    <t>翟*田</t>
  </si>
  <si>
    <t>F832304088990000</t>
  </si>
  <si>
    <t>位*</t>
  </si>
  <si>
    <t>F595540294980000</t>
  </si>
  <si>
    <t>温*提</t>
  </si>
  <si>
    <t>F490208465175601</t>
  </si>
  <si>
    <t>单*红</t>
  </si>
  <si>
    <t>F490211673477236</t>
  </si>
  <si>
    <t>李*兰</t>
  </si>
  <si>
    <t>F418070526923828</t>
  </si>
  <si>
    <t>F419808862392578</t>
  </si>
  <si>
    <t>黄*行</t>
  </si>
  <si>
    <t>F418979087080078</t>
  </si>
  <si>
    <t>任*芳</t>
  </si>
  <si>
    <t>F490213589004600</t>
  </si>
  <si>
    <t>卓*生</t>
  </si>
  <si>
    <t>F411990445830078</t>
  </si>
  <si>
    <t>F490213318812126</t>
  </si>
  <si>
    <t>张*余</t>
  </si>
  <si>
    <t>F490210242642723</t>
  </si>
  <si>
    <t>任*振</t>
  </si>
  <si>
    <t>F490211387060733</t>
  </si>
  <si>
    <t>崔*良</t>
  </si>
  <si>
    <t>F406811885048828</t>
  </si>
  <si>
    <t>王*阳</t>
  </si>
  <si>
    <t>F402713152392578</t>
  </si>
  <si>
    <t>闫*芳</t>
  </si>
  <si>
    <t>F490209226144938</t>
  </si>
  <si>
    <t>张*海</t>
  </si>
  <si>
    <t>F038757470428000</t>
  </si>
  <si>
    <t>袁*群</t>
  </si>
  <si>
    <t>F322200297944000</t>
  </si>
  <si>
    <t>冯*青</t>
  </si>
  <si>
    <t>F490212400594513</t>
  </si>
  <si>
    <t>胡*静</t>
  </si>
  <si>
    <t>F425246051611328</t>
  </si>
  <si>
    <t>张*才</t>
  </si>
  <si>
    <t>F419148569736328</t>
  </si>
  <si>
    <t>冯*刚</t>
  </si>
  <si>
    <t>F190234112750000</t>
  </si>
  <si>
    <t>汤*强</t>
  </si>
  <si>
    <t>F201218546630000</t>
  </si>
  <si>
    <t>F758850647390000</t>
  </si>
  <si>
    <t>F825410087130000</t>
  </si>
  <si>
    <t>卓*莉</t>
  </si>
  <si>
    <t>F194500982390000</t>
  </si>
  <si>
    <t>张*帮</t>
  </si>
  <si>
    <t>F803103459454002</t>
  </si>
  <si>
    <t>李*法</t>
  </si>
  <si>
    <t>F752499814365234</t>
  </si>
  <si>
    <t>仝*标</t>
  </si>
  <si>
    <t>F442268243486328</t>
  </si>
  <si>
    <t>任*祥</t>
  </si>
  <si>
    <t>F442315782705078</t>
  </si>
  <si>
    <t>F442251053330078</t>
  </si>
  <si>
    <t>F490208310579329</t>
  </si>
  <si>
    <t>胡*华</t>
  </si>
  <si>
    <t>F490210954315973</t>
  </si>
  <si>
    <t>屠*花</t>
  </si>
  <si>
    <t>F490210449499086</t>
  </si>
  <si>
    <t>F432121071767578</t>
  </si>
  <si>
    <t>党*朋</t>
  </si>
  <si>
    <t>F630998537396000</t>
  </si>
  <si>
    <t>丁*郎</t>
  </si>
  <si>
    <t>F820193146744000</t>
  </si>
  <si>
    <t>张*艳</t>
  </si>
  <si>
    <t>F362771829020000</t>
  </si>
  <si>
    <t>F437124029423828</t>
  </si>
  <si>
    <t>胡*英</t>
  </si>
  <si>
    <t>F437114005048828</t>
  </si>
  <si>
    <t>徐*平</t>
  </si>
  <si>
    <t>F490210860715808</t>
  </si>
  <si>
    <t>F490208930680419</t>
  </si>
  <si>
    <t>朱*杰</t>
  </si>
  <si>
    <t>F490208921944403</t>
  </si>
  <si>
    <t>张*伍</t>
  </si>
  <si>
    <t>F332551438170000</t>
  </si>
  <si>
    <t>许*凤</t>
  </si>
  <si>
    <t>F864429914510000</t>
  </si>
  <si>
    <t>王*珍</t>
  </si>
  <si>
    <t>F438790045048828</t>
  </si>
  <si>
    <t>高*林</t>
  </si>
  <si>
    <t>F697495528662000</t>
  </si>
  <si>
    <t>王*东</t>
  </si>
  <si>
    <t>F431861120830078</t>
  </si>
  <si>
    <t>朱*春</t>
  </si>
  <si>
    <t>F490207950842698</t>
  </si>
  <si>
    <t>鲍*品</t>
  </si>
  <si>
    <t>F490210778347664</t>
  </si>
  <si>
    <t>徐*孝</t>
  </si>
  <si>
    <t>F461498054814453</t>
  </si>
  <si>
    <t>F490212515878716</t>
  </si>
  <si>
    <t>F490213244555995</t>
  </si>
  <si>
    <t>F490213725348840</t>
  </si>
  <si>
    <t>卓*训</t>
  </si>
  <si>
    <t>F450094358798828</t>
  </si>
  <si>
    <t>陈*沫</t>
  </si>
  <si>
    <t>F447464536923828</t>
  </si>
  <si>
    <t>崔*龙</t>
  </si>
  <si>
    <t>F490210817815733</t>
  </si>
  <si>
    <t>徐*帅</t>
  </si>
  <si>
    <t>F490208773276142</t>
  </si>
  <si>
    <t>邢*分</t>
  </si>
  <si>
    <t>F490211683929254</t>
  </si>
  <si>
    <t>任*朋</t>
  </si>
  <si>
    <t>F091690277316000</t>
  </si>
  <si>
    <t>兰*梅</t>
  </si>
  <si>
    <t>F504769355947265</t>
  </si>
  <si>
    <t>胡*芳</t>
  </si>
  <si>
    <t>F490212000453810</t>
  </si>
  <si>
    <t>吕*兰</t>
  </si>
  <si>
    <t>F490211399696755</t>
  </si>
  <si>
    <t>崔*诺</t>
  </si>
  <si>
    <t>F868813799550000</t>
  </si>
  <si>
    <t>F490210473055128</t>
  </si>
  <si>
    <t>F468251695205078</t>
  </si>
  <si>
    <t>F490208198727133</t>
  </si>
  <si>
    <t>F614746045790000</t>
  </si>
  <si>
    <t>赵*起</t>
  </si>
  <si>
    <t>F469068874580078</t>
  </si>
  <si>
    <t>张*辰</t>
  </si>
  <si>
    <t>F490209026932588</t>
  </si>
  <si>
    <t>高*良</t>
  </si>
  <si>
    <t>F490212099357984</t>
  </si>
  <si>
    <t>万*文</t>
  </si>
  <si>
    <t>F490209661697703</t>
  </si>
  <si>
    <t>厉*芹</t>
  </si>
  <si>
    <t>F490210611115370</t>
  </si>
  <si>
    <t>徐*青</t>
  </si>
  <si>
    <t>F490213457808370</t>
  </si>
  <si>
    <t>F366478402610000</t>
  </si>
  <si>
    <t>徐*豪</t>
  </si>
  <si>
    <t>F480511429736328</t>
  </si>
  <si>
    <t>任*建</t>
  </si>
  <si>
    <t>F515089696416015</t>
  </si>
  <si>
    <t>张*意</t>
  </si>
  <si>
    <t>F929267856216000</t>
  </si>
  <si>
    <t>赵*兴</t>
  </si>
  <si>
    <t>F490212865007329</t>
  </si>
  <si>
    <t>F490210957591979</t>
  </si>
  <si>
    <t>F842656508680000</t>
  </si>
  <si>
    <t>李*申</t>
  </si>
  <si>
    <t>F043291678340000</t>
  </si>
  <si>
    <t>高*科</t>
  </si>
  <si>
    <t>F515906469462890</t>
  </si>
  <si>
    <t>翟*娟</t>
  </si>
  <si>
    <t>F501887008681640</t>
  </si>
  <si>
    <t>蒋*海</t>
  </si>
  <si>
    <t>F493275809033203</t>
  </si>
  <si>
    <t>F503008676650390</t>
  </si>
  <si>
    <t>褚*程</t>
  </si>
  <si>
    <t>F495821380517578</t>
  </si>
  <si>
    <t>厉*</t>
  </si>
  <si>
    <t>F507942879541015</t>
  </si>
  <si>
    <t>F510510517666015</t>
  </si>
  <si>
    <t>F510714415087890</t>
  </si>
  <si>
    <t>李*苗</t>
  </si>
  <si>
    <t>F490212959699495</t>
  </si>
  <si>
    <t>F493270738173828</t>
  </si>
  <si>
    <t>詹*盼</t>
  </si>
  <si>
    <t>F508832458056640</t>
  </si>
  <si>
    <t>魏*</t>
  </si>
  <si>
    <t>F490210369002945</t>
  </si>
  <si>
    <t>翟*华</t>
  </si>
  <si>
    <t>F515048994072265</t>
  </si>
  <si>
    <t>孙*来</t>
  </si>
  <si>
    <t>F584347166426000</t>
  </si>
  <si>
    <t>F490209008680556</t>
  </si>
  <si>
    <t>F490209385577218</t>
  </si>
  <si>
    <t>曹*翠</t>
  </si>
  <si>
    <t>F490209236440956</t>
  </si>
  <si>
    <t>厉*虎</t>
  </si>
  <si>
    <t>F490211737437348</t>
  </si>
  <si>
    <t>崔*山</t>
  </si>
  <si>
    <t>F526265814130859</t>
  </si>
  <si>
    <t>张*林</t>
  </si>
  <si>
    <t>F539251256580625</t>
  </si>
  <si>
    <t>温*建</t>
  </si>
  <si>
    <t>F523693044101562</t>
  </si>
  <si>
    <t>胡*松</t>
  </si>
  <si>
    <t>F534927810546875</t>
  </si>
  <si>
    <t>殷*</t>
  </si>
  <si>
    <t>F490210769611648</t>
  </si>
  <si>
    <t>李*军</t>
  </si>
  <si>
    <t>F529730351318359</t>
  </si>
  <si>
    <t>杨*芳</t>
  </si>
  <si>
    <t>F535653824687500</t>
  </si>
  <si>
    <t>侯*江</t>
  </si>
  <si>
    <t>F490212497626684</t>
  </si>
  <si>
    <t>张*强</t>
  </si>
  <si>
    <t>F490210686151502</t>
  </si>
  <si>
    <t>陈*兰</t>
  </si>
  <si>
    <t>F856480263350000</t>
  </si>
  <si>
    <t>吴*银</t>
  </si>
  <si>
    <t>F588942600180001</t>
  </si>
  <si>
    <t>王*灵</t>
  </si>
  <si>
    <t>F764210830090000</t>
  </si>
  <si>
    <t>朱*胜</t>
  </si>
  <si>
    <t>F032940572750000</t>
  </si>
  <si>
    <t>何*倩</t>
  </si>
  <si>
    <t>F597279974490000</t>
  </si>
  <si>
    <t>张*柱</t>
  </si>
  <si>
    <t>F522011652587890</t>
  </si>
  <si>
    <t>F527764037275390</t>
  </si>
  <si>
    <t>张*恩</t>
  </si>
  <si>
    <t>F539081111078192</t>
  </si>
  <si>
    <t>高*虎</t>
  </si>
  <si>
    <t>F527190902656250</t>
  </si>
  <si>
    <t>F534060225742187</t>
  </si>
  <si>
    <t>胡*</t>
  </si>
  <si>
    <t>F545083159962570</t>
  </si>
  <si>
    <t>F794264397100000</t>
  </si>
  <si>
    <t>F490209012736563</t>
  </si>
  <si>
    <t>高*伟</t>
  </si>
  <si>
    <t>F490209088084695</t>
  </si>
  <si>
    <t>高*松</t>
  </si>
  <si>
    <t>F341188077850001</t>
  </si>
  <si>
    <t>王*娟</t>
  </si>
  <si>
    <t>F572240837382000</t>
  </si>
  <si>
    <t>张*良</t>
  </si>
  <si>
    <t>F490211522312971</t>
  </si>
  <si>
    <t>崔*灵</t>
  </si>
  <si>
    <t>F508140913447265</t>
  </si>
  <si>
    <t>F796256637340000</t>
  </si>
  <si>
    <t>李*着</t>
  </si>
  <si>
    <t>F534918548750000</t>
  </si>
  <si>
    <t>F069215381364000</t>
  </si>
  <si>
    <t>任*望</t>
  </si>
  <si>
    <t>F490209260308998</t>
  </si>
  <si>
    <t>张*树</t>
  </si>
  <si>
    <t>F609631655782000</t>
  </si>
  <si>
    <t>胡*霞</t>
  </si>
  <si>
    <t>F490212072525937</t>
  </si>
  <si>
    <t>汤*英</t>
  </si>
  <si>
    <t>F490208336007374</t>
  </si>
  <si>
    <t>王*芹</t>
  </si>
  <si>
    <t>F627717692456000</t>
  </si>
  <si>
    <t>侯*侠</t>
  </si>
  <si>
    <t>F235983250790003</t>
  </si>
  <si>
    <t>汤*彩</t>
  </si>
  <si>
    <t>F490210382262968</t>
  </si>
  <si>
    <t>F687401206820000</t>
  </si>
  <si>
    <t>李*玲</t>
  </si>
  <si>
    <t>F490210735447588</t>
  </si>
  <si>
    <t>F249795866710001</t>
  </si>
  <si>
    <t>任*德</t>
  </si>
  <si>
    <t>F490209221152929</t>
  </si>
  <si>
    <t>王*英</t>
  </si>
  <si>
    <t>F490207946942691</t>
  </si>
  <si>
    <t>程*侠</t>
  </si>
  <si>
    <t>F490210105830483</t>
  </si>
  <si>
    <t>张*勤</t>
  </si>
  <si>
    <t>F490212175486118</t>
  </si>
  <si>
    <t>F490209413345266</t>
  </si>
  <si>
    <t>F490209307265080</t>
  </si>
  <si>
    <t>张*道</t>
  </si>
  <si>
    <t>F652805724266000</t>
  </si>
  <si>
    <t>F356968229090000</t>
  </si>
  <si>
    <t>侯*飞</t>
  </si>
  <si>
    <t>F078501767100000</t>
  </si>
  <si>
    <t>冯*庆</t>
  </si>
  <si>
    <t>F490208875300321</t>
  </si>
  <si>
    <t>李*祥</t>
  </si>
  <si>
    <t>F490214114725524</t>
  </si>
  <si>
    <t>F552895378702656</t>
  </si>
  <si>
    <t>袁*芹</t>
  </si>
  <si>
    <t>F551959104249531</t>
  </si>
  <si>
    <t>苗*</t>
  </si>
  <si>
    <t>F844366667580000</t>
  </si>
  <si>
    <t>刘*琼</t>
  </si>
  <si>
    <t>F568411448062968</t>
  </si>
  <si>
    <t>赵*兰</t>
  </si>
  <si>
    <t>F490209536897483</t>
  </si>
  <si>
    <t>晏*</t>
  </si>
  <si>
    <t>F015664359320000</t>
  </si>
  <si>
    <t>杨*梅</t>
  </si>
  <si>
    <t>F333352343838000</t>
  </si>
  <si>
    <t>陈*光</t>
  </si>
  <si>
    <t>F490213552188536</t>
  </si>
  <si>
    <t>卓*珍</t>
  </si>
  <si>
    <t>F709775777370000</t>
  </si>
  <si>
    <t>陈*芹</t>
  </si>
  <si>
    <t>F588521864904453</t>
  </si>
  <si>
    <t>王*莹</t>
  </si>
  <si>
    <t>F490213295880086</t>
  </si>
  <si>
    <t>冯*伟</t>
  </si>
  <si>
    <t>F602097852298671</t>
  </si>
  <si>
    <t>F652623581006000</t>
  </si>
  <si>
    <t>F592268447020001</t>
  </si>
  <si>
    <t>F576163244432890</t>
  </si>
  <si>
    <t>F891272891224000</t>
  </si>
  <si>
    <t>吴*周</t>
  </si>
  <si>
    <t>F581642758466328</t>
  </si>
  <si>
    <t>毛*祥</t>
  </si>
  <si>
    <t>F019973225210000</t>
  </si>
  <si>
    <t>崔*中</t>
  </si>
  <si>
    <t>F490214067457441</t>
  </si>
  <si>
    <t>万*梅</t>
  </si>
  <si>
    <t>F490213988833303</t>
  </si>
  <si>
    <t>朱*芳</t>
  </si>
  <si>
    <t>F564428658554000</t>
  </si>
  <si>
    <t>刘*银</t>
  </si>
  <si>
    <t>F490214063089433</t>
  </si>
  <si>
    <t>F490213921441184</t>
  </si>
  <si>
    <t>F589170544953281</t>
  </si>
  <si>
    <t>田*保</t>
  </si>
  <si>
    <t>F490212534442748</t>
  </si>
  <si>
    <t>张*元</t>
  </si>
  <si>
    <t>F327331590340000</t>
  </si>
  <si>
    <t>姚*华</t>
  </si>
  <si>
    <t>F090669649710000</t>
  </si>
  <si>
    <t>F490210126578519</t>
  </si>
  <si>
    <t>朱*帮</t>
  </si>
  <si>
    <t>F490208892772352</t>
  </si>
  <si>
    <t>潘*侠</t>
  </si>
  <si>
    <t>F322407642644000</t>
  </si>
  <si>
    <t>梁*</t>
  </si>
  <si>
    <t>F644155974056000</t>
  </si>
  <si>
    <t>窦*兰</t>
  </si>
  <si>
    <t>F323286718824000</t>
  </si>
  <si>
    <t>F490210293030811</t>
  </si>
  <si>
    <t>刘*前</t>
  </si>
  <si>
    <t>F490211143544305</t>
  </si>
  <si>
    <t>崔*芹</t>
  </si>
  <si>
    <t>F435385734111328</t>
  </si>
  <si>
    <t>任*仿</t>
  </si>
  <si>
    <t>F490211636973172</t>
  </si>
  <si>
    <t>F534989836484375</t>
  </si>
  <si>
    <t>侯*付</t>
  </si>
  <si>
    <t>F490208595591830</t>
  </si>
  <si>
    <t>F490211640873179</t>
  </si>
  <si>
    <t>刘*敬</t>
  </si>
  <si>
    <t>F490210230318701</t>
  </si>
  <si>
    <t>程*平</t>
  </si>
  <si>
    <t>F722833231532000</t>
  </si>
  <si>
    <t>姚*军</t>
  </si>
  <si>
    <t>F691717449780000</t>
  </si>
  <si>
    <t>张*松</t>
  </si>
  <si>
    <t>F490212131962041</t>
  </si>
  <si>
    <t>王*三</t>
  </si>
  <si>
    <t>F606668282942266</t>
  </si>
  <si>
    <t>马*刚</t>
  </si>
  <si>
    <t>F490210177746609</t>
  </si>
  <si>
    <t>周*琴</t>
  </si>
  <si>
    <t>F490209555617516</t>
  </si>
  <si>
    <t>F607316327551641</t>
  </si>
  <si>
    <t>王*鑫</t>
  </si>
  <si>
    <t>F616787546697344</t>
  </si>
  <si>
    <t>F490208790592173</t>
  </si>
  <si>
    <t>褚*侠</t>
  </si>
  <si>
    <t>F490210899247876</t>
  </si>
  <si>
    <t>吴*康</t>
  </si>
  <si>
    <t>F074159760760000</t>
  </si>
  <si>
    <t>卓*琳</t>
  </si>
  <si>
    <t>F490210834663763</t>
  </si>
  <si>
    <t>吴*青</t>
  </si>
  <si>
    <t>F612710207263750</t>
  </si>
  <si>
    <t>魏*芹</t>
  </si>
  <si>
    <t>F616820602263750</t>
  </si>
  <si>
    <t>F612727861375078</t>
  </si>
  <si>
    <t>陈*可</t>
  </si>
  <si>
    <t>F490213142063815</t>
  </si>
  <si>
    <t>周*侠</t>
  </si>
  <si>
    <t>F341240717190001</t>
  </si>
  <si>
    <t>F332596525360000</t>
  </si>
  <si>
    <t>徐*露</t>
  </si>
  <si>
    <t>F341206864380001</t>
  </si>
  <si>
    <t>朱*侠</t>
  </si>
  <si>
    <t>F490210429687051</t>
  </si>
  <si>
    <t>刘*水</t>
  </si>
  <si>
    <t>F329376876800000</t>
  </si>
  <si>
    <t>仝*清</t>
  </si>
  <si>
    <t>F333659069080000</t>
  </si>
  <si>
    <t>胡*南</t>
  </si>
  <si>
    <t>F345464660590000</t>
  </si>
  <si>
    <t>刘*波</t>
  </si>
  <si>
    <t>F342016266590001</t>
  </si>
  <si>
    <t>徐*营</t>
  </si>
  <si>
    <t>F345485517730000</t>
  </si>
  <si>
    <t>刘*会</t>
  </si>
  <si>
    <t>F490209676517729</t>
  </si>
  <si>
    <t>厉*怀</t>
  </si>
  <si>
    <t>F341421756860001</t>
  </si>
  <si>
    <t>钟*芝</t>
  </si>
  <si>
    <t>F332732959198000</t>
  </si>
  <si>
    <t>孔*</t>
  </si>
  <si>
    <t>F490207989998766</t>
  </si>
  <si>
    <t>F341452447530001</t>
  </si>
  <si>
    <t>张*着</t>
  </si>
  <si>
    <t>F759682895990000</t>
  </si>
  <si>
    <t>张*永</t>
  </si>
  <si>
    <t>F333409636938000</t>
  </si>
  <si>
    <t>崔*芳</t>
  </si>
  <si>
    <t>F952430120620001</t>
  </si>
  <si>
    <t>F625724936583281</t>
  </si>
  <si>
    <t>张*韬</t>
  </si>
  <si>
    <t>F530072587166000</t>
  </si>
  <si>
    <t>沈*刚</t>
  </si>
  <si>
    <t>F628889137911406</t>
  </si>
  <si>
    <t>路*树</t>
  </si>
  <si>
    <t>F626311684464140</t>
  </si>
  <si>
    <t>钱*太</t>
  </si>
  <si>
    <t>F629100641217265</t>
  </si>
  <si>
    <t>李*力</t>
  </si>
  <si>
    <t>F624834291905547</t>
  </si>
  <si>
    <t>朱*梅</t>
  </si>
  <si>
    <t>F430181072392578</t>
  </si>
  <si>
    <t>朱*兰</t>
  </si>
  <si>
    <t>F764878758400000</t>
  </si>
  <si>
    <t>张*银</t>
  </si>
  <si>
    <t>F490208117294990</t>
  </si>
  <si>
    <t>F490214005993333</t>
  </si>
  <si>
    <t>陈*明</t>
  </si>
  <si>
    <t>F490211044484131</t>
  </si>
  <si>
    <t>F536173763110000</t>
  </si>
  <si>
    <t>F352635414130000</t>
  </si>
  <si>
    <t>F353476616140000</t>
  </si>
  <si>
    <t>彭*华</t>
  </si>
  <si>
    <t>F490212123226026</t>
  </si>
  <si>
    <t>王*民</t>
  </si>
  <si>
    <t>F490213764504909</t>
  </si>
  <si>
    <t>任*宇</t>
  </si>
  <si>
    <t>F351780454660000</t>
  </si>
  <si>
    <t>F791702272470000</t>
  </si>
  <si>
    <t>卢*夫</t>
  </si>
  <si>
    <t>F490212053181903</t>
  </si>
  <si>
    <t>F490211576913066</t>
  </si>
  <si>
    <t>丁*圩</t>
  </si>
  <si>
    <t>F129687780250000</t>
  </si>
  <si>
    <t>F839237887620000</t>
  </si>
  <si>
    <t>F638796041366000</t>
  </si>
  <si>
    <t>宋*彬</t>
  </si>
  <si>
    <t>F490211729325334</t>
  </si>
  <si>
    <t>F490210619851385</t>
  </si>
  <si>
    <t>徐*业</t>
  </si>
  <si>
    <t>F490211808105472</t>
  </si>
  <si>
    <t>F490211725113327</t>
  </si>
  <si>
    <t>F490213759824901</t>
  </si>
  <si>
    <t>任*才</t>
  </si>
  <si>
    <t>F096698933050000</t>
  </si>
  <si>
    <t>程*</t>
  </si>
  <si>
    <t>F490209335501130</t>
  </si>
  <si>
    <t>李*行</t>
  </si>
  <si>
    <t>F490211458040858</t>
  </si>
  <si>
    <t>孙*君</t>
  </si>
  <si>
    <t>F490213448604354</t>
  </si>
  <si>
    <t>F490213947649230</t>
  </si>
  <si>
    <t>郭*灵</t>
  </si>
  <si>
    <t>F580164590512000</t>
  </si>
  <si>
    <t>许*付</t>
  </si>
  <si>
    <t>F490213960285253</t>
  </si>
  <si>
    <t>赵*芳</t>
  </si>
  <si>
    <t>F686296134660000</t>
  </si>
  <si>
    <t>苗*梅</t>
  </si>
  <si>
    <t>F587954830550000</t>
  </si>
  <si>
    <t>窦*亮</t>
  </si>
  <si>
    <t>F490214038129389</t>
  </si>
  <si>
    <t>陈*库</t>
  </si>
  <si>
    <t>F341405772190001</t>
  </si>
  <si>
    <t>刘*海</t>
  </si>
  <si>
    <t>F978282174760000</t>
  </si>
  <si>
    <t>侯*海</t>
  </si>
  <si>
    <t>F635800886243060</t>
  </si>
  <si>
    <t>汤*灵</t>
  </si>
  <si>
    <t>F648749129971172</t>
  </si>
  <si>
    <t>王*勤</t>
  </si>
  <si>
    <t>F653281117871489</t>
  </si>
  <si>
    <t>李*彬</t>
  </si>
  <si>
    <t>F490213485576419</t>
  </si>
  <si>
    <t>F619101480520000</t>
  </si>
  <si>
    <t>陈*欠</t>
  </si>
  <si>
    <t>F673827248825234</t>
  </si>
  <si>
    <t>张*花</t>
  </si>
  <si>
    <t>F495379490455093</t>
  </si>
  <si>
    <t>徐*田</t>
  </si>
  <si>
    <t>F664662021368000</t>
  </si>
  <si>
    <t>翟*强</t>
  </si>
  <si>
    <t>F490213970269270</t>
  </si>
  <si>
    <t>崔*夫</t>
  </si>
  <si>
    <t>F490210668835471</t>
  </si>
  <si>
    <t>吴*荣</t>
  </si>
  <si>
    <t>F490211009384070</t>
  </si>
  <si>
    <t>温*俭</t>
  </si>
  <si>
    <t>F490209666377711</t>
  </si>
  <si>
    <t>毛*良</t>
  </si>
  <si>
    <t>F490209435185305</t>
  </si>
  <si>
    <t>杨*坤</t>
  </si>
  <si>
    <t>F490209312257089</t>
  </si>
  <si>
    <t>F490209274349022</t>
  </si>
  <si>
    <t>刘*付</t>
  </si>
  <si>
    <t>F490208972332492</t>
  </si>
  <si>
    <t>周*忠</t>
  </si>
  <si>
    <t>F092542578326000</t>
  </si>
  <si>
    <t>常*宏</t>
  </si>
  <si>
    <t>F090854743870000</t>
  </si>
  <si>
    <t>耿*德</t>
  </si>
  <si>
    <t>F490213520520480</t>
  </si>
  <si>
    <t>汤*瑞</t>
  </si>
  <si>
    <t>F490213511784465</t>
  </si>
  <si>
    <t>任*锦</t>
  </si>
  <si>
    <t>F066403207350000</t>
  </si>
  <si>
    <t>F490213364832207</t>
  </si>
  <si>
    <t>李*财</t>
  </si>
  <si>
    <t>F490213176227875</t>
  </si>
  <si>
    <t>卓*钢</t>
  </si>
  <si>
    <t>F490213167647860</t>
  </si>
  <si>
    <t>张*后</t>
  </si>
  <si>
    <t>F595579239170000</t>
  </si>
  <si>
    <t>丁*营</t>
  </si>
  <si>
    <t>F490211677689243</t>
  </si>
  <si>
    <t>王*田</t>
  </si>
  <si>
    <t>F590540926680001</t>
  </si>
  <si>
    <t>F490212391234497</t>
  </si>
  <si>
    <t>F490210894411868</t>
  </si>
  <si>
    <t>王*高</t>
  </si>
  <si>
    <t>F490210855879800</t>
  </si>
  <si>
    <t>王*启</t>
  </si>
  <si>
    <t>F490210625155395</t>
  </si>
  <si>
    <t>沈*海</t>
  </si>
  <si>
    <t>F490212488734668</t>
  </si>
  <si>
    <t>王*平</t>
  </si>
  <si>
    <t>F824724934470000</t>
  </si>
  <si>
    <t>刘*松</t>
  </si>
  <si>
    <t>F490210360578930</t>
  </si>
  <si>
    <t>F490210234218708</t>
  </si>
  <si>
    <t>刘*美</t>
  </si>
  <si>
    <t>F490209155476813</t>
  </si>
  <si>
    <t>吴*桥</t>
  </si>
  <si>
    <t>F490208639115906</t>
  </si>
  <si>
    <t>崔*亚</t>
  </si>
  <si>
    <t>F490208256291234</t>
  </si>
  <si>
    <t>单*太</t>
  </si>
  <si>
    <t>F490210889575859</t>
  </si>
  <si>
    <t>刘*宽</t>
  </si>
  <si>
    <t>F326684761270000</t>
  </si>
  <si>
    <t>梁*良</t>
  </si>
  <si>
    <t>F679930687066953</t>
  </si>
  <si>
    <t>刘*玲</t>
  </si>
  <si>
    <t>F490209395717235</t>
  </si>
  <si>
    <t>F490212667042981</t>
  </si>
  <si>
    <t>祁*莉</t>
  </si>
  <si>
    <t>F490212543646764</t>
  </si>
  <si>
    <t>张*岱</t>
  </si>
  <si>
    <t>F490210214094673</t>
  </si>
  <si>
    <t>侯*</t>
  </si>
  <si>
    <t>F490212322594376</t>
  </si>
  <si>
    <t>赵*意</t>
  </si>
  <si>
    <t>F490211307500593</t>
  </si>
  <si>
    <t>王*先</t>
  </si>
  <si>
    <t>F490213163123852</t>
  </si>
  <si>
    <t>F490212998075563</t>
  </si>
  <si>
    <t>汤*珍</t>
  </si>
  <si>
    <t>F490212860171320</t>
  </si>
  <si>
    <t>F490212785447189</t>
  </si>
  <si>
    <t>F490210122210511</t>
  </si>
  <si>
    <t>靳*舒</t>
  </si>
  <si>
    <t>F490209886026097</t>
  </si>
  <si>
    <t>朱*青</t>
  </si>
  <si>
    <t>F490211448680841</t>
  </si>
  <si>
    <t>位*青</t>
  </si>
  <si>
    <t>F490211290496563</t>
  </si>
  <si>
    <t>蒋*标</t>
  </si>
  <si>
    <t>F490212043821887</t>
  </si>
  <si>
    <t>F490210659475455</t>
  </si>
  <si>
    <t>王*芳</t>
  </si>
  <si>
    <t>F236851764200003</t>
  </si>
  <si>
    <t>徐*坤</t>
  </si>
  <si>
    <t>F328297660370000</t>
  </si>
  <si>
    <t>毛*飞</t>
  </si>
  <si>
    <t>F490209204772900</t>
  </si>
  <si>
    <t>毛*民</t>
  </si>
  <si>
    <t>F490208963284476</t>
  </si>
  <si>
    <t>冯*仓</t>
  </si>
  <si>
    <t>F490208759704118</t>
  </si>
  <si>
    <t>张*民</t>
  </si>
  <si>
    <t>F737415110100000</t>
  </si>
  <si>
    <t>张*氏</t>
  </si>
  <si>
    <t>F490209898506118</t>
  </si>
  <si>
    <t>侯*春</t>
  </si>
  <si>
    <t>F935973186746000</t>
  </si>
  <si>
    <t>F490209637049659</t>
  </si>
  <si>
    <t>F721559100239766</t>
  </si>
  <si>
    <t>李*峰</t>
  </si>
  <si>
    <t>F698880107985703</t>
  </si>
  <si>
    <t>朱*玫</t>
  </si>
  <si>
    <t>F670710548144000</t>
  </si>
  <si>
    <t>F490208220099170</t>
  </si>
  <si>
    <t>夭*景</t>
  </si>
  <si>
    <t>F490212283594308</t>
  </si>
  <si>
    <t>汤*敏</t>
  </si>
  <si>
    <t>F725187445490000</t>
  </si>
  <si>
    <t>王*然</t>
  </si>
  <si>
    <t>F788259264696000</t>
  </si>
  <si>
    <t>F657755222860000</t>
  </si>
  <si>
    <t>翟*芳</t>
  </si>
  <si>
    <t>F632909722156000</t>
  </si>
  <si>
    <t>王*玲</t>
  </si>
  <si>
    <t>F490209776513904</t>
  </si>
  <si>
    <t>王*梅</t>
  </si>
  <si>
    <t>F856657477150000</t>
  </si>
  <si>
    <t>周*春</t>
  </si>
  <si>
    <t>F725679425630625</t>
  </si>
  <si>
    <t>崔*花</t>
  </si>
  <si>
    <t>F453466997080078</t>
  </si>
  <si>
    <t>魏*灵</t>
  </si>
  <si>
    <t>F592304293960001</t>
  </si>
  <si>
    <t>苗*法</t>
  </si>
  <si>
    <t>F399304372548828</t>
  </si>
  <si>
    <t>汤*奎</t>
  </si>
  <si>
    <t>F399297238955078</t>
  </si>
  <si>
    <t>汤*果</t>
  </si>
  <si>
    <t>F490208423991529</t>
  </si>
  <si>
    <t>任*华</t>
  </si>
  <si>
    <t>F490209440489314</t>
  </si>
  <si>
    <t>F490211716065311</t>
  </si>
  <si>
    <t>F490213976197281</t>
  </si>
  <si>
    <t>胡*文</t>
  </si>
  <si>
    <t>F387183892626953</t>
  </si>
  <si>
    <t>殷*英</t>
  </si>
  <si>
    <t>F399330617861328</t>
  </si>
  <si>
    <t>林*苗</t>
  </si>
  <si>
    <t>F490211436200819</t>
  </si>
  <si>
    <t>王*杨</t>
  </si>
  <si>
    <t>F554964602730002</t>
  </si>
  <si>
    <t>潘*銮</t>
  </si>
  <si>
    <t>F401014469423828</t>
  </si>
  <si>
    <t>汤*玲</t>
  </si>
  <si>
    <t>F399907915048828</t>
  </si>
  <si>
    <t>F395865489736328</t>
  </si>
  <si>
    <t>F386973779345703</t>
  </si>
  <si>
    <t>陈*达</t>
  </si>
  <si>
    <t>F490210681939494</t>
  </si>
  <si>
    <t>李*田</t>
  </si>
  <si>
    <t>F383500246689453</t>
  </si>
  <si>
    <t>F612784947960000</t>
  </si>
  <si>
    <t>F382865557158203</t>
  </si>
  <si>
    <t>F387873097314453</t>
  </si>
  <si>
    <t>F490209357497168</t>
  </si>
  <si>
    <t>刘*红</t>
  </si>
  <si>
    <t>F396434445830078</t>
  </si>
  <si>
    <t>刘*怡</t>
  </si>
  <si>
    <t>F386996020595703</t>
  </si>
  <si>
    <t>F490210793167690</t>
  </si>
  <si>
    <t>李*刚</t>
  </si>
  <si>
    <t>F490214077597459</t>
  </si>
  <si>
    <t>F018887969050000</t>
  </si>
  <si>
    <t>夏*海</t>
  </si>
  <si>
    <t>F490211939925704</t>
  </si>
  <si>
    <t>陈*秀</t>
  </si>
  <si>
    <t>F765607737931679</t>
  </si>
  <si>
    <t>F776873628635547</t>
  </si>
  <si>
    <t>朱*婷</t>
  </si>
  <si>
    <t>F490211257268505</t>
  </si>
  <si>
    <t>汤*义</t>
  </si>
  <si>
    <t>F490213822849011</t>
  </si>
  <si>
    <t>胡*永</t>
  </si>
  <si>
    <t>F383511591533203</t>
  </si>
  <si>
    <t>F763104350338203</t>
  </si>
  <si>
    <t>董*杰</t>
  </si>
  <si>
    <t>F781828815678828</t>
  </si>
  <si>
    <t>F763114654010078</t>
  </si>
  <si>
    <t>F490210053258390</t>
  </si>
  <si>
    <t>吴*龙</t>
  </si>
  <si>
    <t>F490209209296908</t>
  </si>
  <si>
    <t>F935126700316000</t>
  </si>
  <si>
    <t>赵*良</t>
  </si>
  <si>
    <t>F675269343646000</t>
  </si>
  <si>
    <t>张*平</t>
  </si>
  <si>
    <t>F940250394716000</t>
  </si>
  <si>
    <t>F490212750035127</t>
  </si>
  <si>
    <t>F490209835794008</t>
  </si>
  <si>
    <t>温*氏</t>
  </si>
  <si>
    <t>F490212562210797</t>
  </si>
  <si>
    <t>樊*云</t>
  </si>
  <si>
    <t>F490210157778574</t>
  </si>
  <si>
    <t>许*梅</t>
  </si>
  <si>
    <t>F490208562675772</t>
  </si>
  <si>
    <t>F490210186638625</t>
  </si>
  <si>
    <t>温*亮</t>
  </si>
  <si>
    <t>F490210979744018</t>
  </si>
  <si>
    <t>张*菊</t>
  </si>
  <si>
    <t>F918908857748000</t>
  </si>
  <si>
    <t>朱*庆</t>
  </si>
  <si>
    <t>F490212776711174</t>
  </si>
  <si>
    <t>张*康</t>
  </si>
  <si>
    <t>F490212763919151</t>
  </si>
  <si>
    <t>张*俊</t>
  </si>
  <si>
    <t>F490209934698182</t>
  </si>
  <si>
    <t>F688009205810000</t>
  </si>
  <si>
    <t>F490209151576807</t>
  </si>
  <si>
    <t>F688034947530000</t>
  </si>
  <si>
    <t>张*文</t>
  </si>
  <si>
    <t>F691458659520000</t>
  </si>
  <si>
    <t>胡*学</t>
  </si>
  <si>
    <t>F687392027850000</t>
  </si>
  <si>
    <t>F519506500996000</t>
  </si>
  <si>
    <t>张*球</t>
  </si>
  <si>
    <t>F669216404626000</t>
  </si>
  <si>
    <t>邢*州</t>
  </si>
  <si>
    <t>F519496922356000</t>
  </si>
  <si>
    <t>F667282141172000</t>
  </si>
  <si>
    <t>朱*永</t>
  </si>
  <si>
    <t>F490207972370735</t>
  </si>
  <si>
    <t>鲍*合</t>
  </si>
  <si>
    <t>F667532912378000</t>
  </si>
  <si>
    <t>焦*</t>
  </si>
  <si>
    <t>F490211336048643</t>
  </si>
  <si>
    <t>蒋*狼</t>
  </si>
  <si>
    <t>F674418744946000</t>
  </si>
  <si>
    <t>朱*安</t>
  </si>
  <si>
    <t>F949205459206000</t>
  </si>
  <si>
    <t>F490209464201356</t>
  </si>
  <si>
    <t>张*湖</t>
  </si>
  <si>
    <t>F490209689465751</t>
  </si>
  <si>
    <t>钱*荣</t>
  </si>
  <si>
    <t>F490208678583976</t>
  </si>
  <si>
    <t>F490209755141867</t>
  </si>
  <si>
    <t>仝*奎</t>
  </si>
  <si>
    <t>F967101203910000</t>
  </si>
  <si>
    <t>谢*瑞</t>
  </si>
  <si>
    <t>F490212278914299</t>
  </si>
  <si>
    <t>李*生</t>
  </si>
  <si>
    <t>F951776459240001</t>
  </si>
  <si>
    <t>巩*龙</t>
  </si>
  <si>
    <t>F490209799289944</t>
  </si>
  <si>
    <t>路*</t>
  </si>
  <si>
    <t>F490213333632152</t>
  </si>
  <si>
    <t>朱*亮</t>
  </si>
  <si>
    <t>F972302027032000</t>
  </si>
  <si>
    <t>高*海</t>
  </si>
  <si>
    <t>F973373249070000</t>
  </si>
  <si>
    <t>姚*青</t>
  </si>
  <si>
    <t>F490211432300812</t>
  </si>
  <si>
    <t>丁*喜</t>
  </si>
  <si>
    <t>F947442518286000</t>
  </si>
  <si>
    <t>徐*喜</t>
  </si>
  <si>
    <t>F972475069330000</t>
  </si>
  <si>
    <t>翟*业</t>
  </si>
  <si>
    <t>F954104971130001</t>
  </si>
  <si>
    <t>F490213769808918</t>
  </si>
  <si>
    <t>朱*咬</t>
  </si>
  <si>
    <t>F490209142840791</t>
  </si>
  <si>
    <t>F490213402428273</t>
  </si>
  <si>
    <t>朱*娟</t>
  </si>
  <si>
    <t>F703743663652000</t>
  </si>
  <si>
    <t>F697471492590000</t>
  </si>
  <si>
    <t>王*仁</t>
  </si>
  <si>
    <t>F490211463032866</t>
  </si>
  <si>
    <t>毛*侠</t>
  </si>
  <si>
    <t>F570707483292000</t>
  </si>
  <si>
    <t>F490211923545675</t>
  </si>
  <si>
    <t>F490208830060242</t>
  </si>
  <si>
    <t>F490210753075619</t>
  </si>
  <si>
    <t>田*友</t>
  </si>
  <si>
    <t>F701208000292000</t>
  </si>
  <si>
    <t>王*申</t>
  </si>
  <si>
    <t>F694295381976000</t>
  </si>
  <si>
    <t>张*法</t>
  </si>
  <si>
    <t>F490212358942440</t>
  </si>
  <si>
    <t>F567231565738000</t>
  </si>
  <si>
    <t>孙*永</t>
  </si>
  <si>
    <t>F534250907886000</t>
  </si>
  <si>
    <t>李*佩</t>
  </si>
  <si>
    <t>F490213943749224</t>
  </si>
  <si>
    <t>胡*艳</t>
  </si>
  <si>
    <t>F490209017728571</t>
  </si>
  <si>
    <t>F985468760390000</t>
  </si>
  <si>
    <t>路*丽</t>
  </si>
  <si>
    <t>F490208957980467</t>
  </si>
  <si>
    <t>F977428859950000</t>
  </si>
  <si>
    <t>任*保</t>
  </si>
  <si>
    <t>F490213133639801</t>
  </si>
  <si>
    <t>宋*友</t>
  </si>
  <si>
    <t>F490212157390086</t>
  </si>
  <si>
    <t>王*友</t>
  </si>
  <si>
    <t>F490212346462418</t>
  </si>
  <si>
    <t>F490212243658237</t>
  </si>
  <si>
    <t>F490212327118384</t>
  </si>
  <si>
    <t>F490212265186275</t>
  </si>
  <si>
    <t>F622329294766000</t>
  </si>
  <si>
    <t>陈*兴</t>
  </si>
  <si>
    <t>F713032740980000</t>
  </si>
  <si>
    <t>郭*风</t>
  </si>
  <si>
    <t>F490213207115930</t>
  </si>
  <si>
    <t>朱*云</t>
  </si>
  <si>
    <t>F490211278328542</t>
  </si>
  <si>
    <t>F490212608074878</t>
  </si>
  <si>
    <t>F709628530570000</t>
  </si>
  <si>
    <t>吴*刚</t>
  </si>
  <si>
    <t>F589509575460001</t>
  </si>
  <si>
    <t>李*邦</t>
  </si>
  <si>
    <t>F490210764775640</t>
  </si>
  <si>
    <t>梁*余</t>
  </si>
  <si>
    <t>F706956291292000</t>
  </si>
  <si>
    <t>吴*伟</t>
  </si>
  <si>
    <t>F490212226498207</t>
  </si>
  <si>
    <t>李*培</t>
  </si>
  <si>
    <t>F505724407440135</t>
  </si>
  <si>
    <t>刘*基</t>
  </si>
  <si>
    <t>F990634312920000</t>
  </si>
  <si>
    <t>F490209231448947</t>
  </si>
  <si>
    <t>姚*义</t>
  </si>
  <si>
    <t>F001616382960000</t>
  </si>
  <si>
    <t>赵*杉</t>
  </si>
  <si>
    <t>F490209759509874</t>
  </si>
  <si>
    <t>高*红</t>
  </si>
  <si>
    <t>F490208985904516</t>
  </si>
  <si>
    <t>刘*金</t>
  </si>
  <si>
    <t>F490209616769624</t>
  </si>
  <si>
    <t>田*香</t>
  </si>
  <si>
    <t>F588833661100001</t>
  </si>
  <si>
    <t>张*宇</t>
  </si>
  <si>
    <t>F717331173560000</t>
  </si>
  <si>
    <t>F715687443220000</t>
  </si>
  <si>
    <t>吴*学</t>
  </si>
  <si>
    <t>F604201118122000</t>
  </si>
  <si>
    <t>刘*庆</t>
  </si>
  <si>
    <t>F490212552538780</t>
  </si>
  <si>
    <t>张*学</t>
  </si>
  <si>
    <t>F516122051183503</t>
  </si>
  <si>
    <t>马*超</t>
  </si>
  <si>
    <t>F584518176406000</t>
  </si>
  <si>
    <t>朱*正</t>
  </si>
  <si>
    <t>F516102033072343</t>
  </si>
  <si>
    <t>温*灵</t>
  </si>
  <si>
    <t>F577419332542000</t>
  </si>
  <si>
    <t>毛*家</t>
  </si>
  <si>
    <t>F614512180010000</t>
  </si>
  <si>
    <t>宋*军</t>
  </si>
  <si>
    <t>F495592928048706</t>
  </si>
  <si>
    <t>王*昌</t>
  </si>
  <si>
    <t>F628404435596000</t>
  </si>
  <si>
    <t>F632953794706000</t>
  </si>
  <si>
    <t>寿*兰</t>
  </si>
  <si>
    <t>F715616050460000</t>
  </si>
  <si>
    <t>李*超</t>
  </si>
  <si>
    <t>F580242177632000</t>
  </si>
  <si>
    <t>丁*岭</t>
  </si>
  <si>
    <t>F715680203530000</t>
  </si>
  <si>
    <t>刘*銮</t>
  </si>
  <si>
    <t>F657108418090000</t>
  </si>
  <si>
    <t>侯*叶</t>
  </si>
  <si>
    <t>F490212095301977</t>
  </si>
  <si>
    <t>张*友</t>
  </si>
  <si>
    <t>F718284009840000</t>
  </si>
  <si>
    <t>刘*录</t>
  </si>
  <si>
    <t>F562110131140000</t>
  </si>
  <si>
    <t>毛*义</t>
  </si>
  <si>
    <t>F490212406678524</t>
  </si>
  <si>
    <t>F490208846908271</t>
  </si>
  <si>
    <t>窦*仁</t>
  </si>
  <si>
    <t>F609364735332000</t>
  </si>
  <si>
    <t>朱*珍</t>
  </si>
  <si>
    <t>F712496581150000</t>
  </si>
  <si>
    <t>吴*树</t>
  </si>
  <si>
    <t>F490209872142072</t>
  </si>
  <si>
    <t>王*芝</t>
  </si>
  <si>
    <t>F682190062480000</t>
  </si>
  <si>
    <t>F682134030070000</t>
  </si>
  <si>
    <t>王*廷</t>
  </si>
  <si>
    <t>F490209600389595</t>
  </si>
  <si>
    <t>F006232563060000</t>
  </si>
  <si>
    <t>汤*军</t>
  </si>
  <si>
    <t>F003579099380000</t>
  </si>
  <si>
    <t>王*飞</t>
  </si>
  <si>
    <t>F806407286392000</t>
  </si>
  <si>
    <t>F490210414867025</t>
  </si>
  <si>
    <t>许*富</t>
  </si>
  <si>
    <t>F490210148574558</t>
  </si>
  <si>
    <t>徐*产</t>
  </si>
  <si>
    <t>F725121815660000</t>
  </si>
  <si>
    <t>路*保</t>
  </si>
  <si>
    <t>F728662093076000</t>
  </si>
  <si>
    <t>张*喜</t>
  </si>
  <si>
    <t>F727731924466000</t>
  </si>
  <si>
    <t>F490212728507089</t>
  </si>
  <si>
    <t>张*美</t>
  </si>
  <si>
    <t>F722803739162000</t>
  </si>
  <si>
    <t>F725333424724000</t>
  </si>
  <si>
    <t>刘*战</t>
  </si>
  <si>
    <t>F722732472560000</t>
  </si>
  <si>
    <t>张*善</t>
  </si>
  <si>
    <t>F722752918970000</t>
  </si>
  <si>
    <t>毛*平</t>
  </si>
  <si>
    <t>F490208415411514</t>
  </si>
  <si>
    <t>魏*君</t>
  </si>
  <si>
    <t>F490212331642392</t>
  </si>
  <si>
    <t>单*团</t>
  </si>
  <si>
    <t>F490213323492134</t>
  </si>
  <si>
    <t>温*丰</t>
  </si>
  <si>
    <t>F490213354536189</t>
  </si>
  <si>
    <t>朱*伟</t>
  </si>
  <si>
    <t>F490208713996038</t>
  </si>
  <si>
    <t>F018949718370000</t>
  </si>
  <si>
    <t>F490213192763905</t>
  </si>
  <si>
    <t>李*飞</t>
  </si>
  <si>
    <t>F006787179770000</t>
  </si>
  <si>
    <t>F676159832886000</t>
  </si>
  <si>
    <t>王*文</t>
  </si>
  <si>
    <t>F490209745625850</t>
  </si>
  <si>
    <t>厉*恩</t>
  </si>
  <si>
    <t>F490208361747419</t>
  </si>
  <si>
    <t>田*灵</t>
  </si>
  <si>
    <t>F014579474050000</t>
  </si>
  <si>
    <t>王*余</t>
  </si>
  <si>
    <t>F490209724253812</t>
  </si>
  <si>
    <t>张*圣</t>
  </si>
  <si>
    <t>F490210078998435</t>
  </si>
  <si>
    <t>朱*良</t>
  </si>
  <si>
    <t>F009630704170000</t>
  </si>
  <si>
    <t>F490210730611580</t>
  </si>
  <si>
    <t>徐*军</t>
  </si>
  <si>
    <t>F736587997610000</t>
  </si>
  <si>
    <t>王*虎</t>
  </si>
  <si>
    <t>F737453145380000</t>
  </si>
  <si>
    <t>F736669558720000</t>
  </si>
  <si>
    <t>F731197786706000</t>
  </si>
  <si>
    <t>赵*平</t>
  </si>
  <si>
    <t>F736602198380000</t>
  </si>
  <si>
    <t>F729444808116000</t>
  </si>
  <si>
    <t>毛*加</t>
  </si>
  <si>
    <t>F519552856446000</t>
  </si>
  <si>
    <t>许*成</t>
  </si>
  <si>
    <t>F490213791492956</t>
  </si>
  <si>
    <t>胡*忠</t>
  </si>
  <si>
    <t>F517774203474000</t>
  </si>
  <si>
    <t>周*全</t>
  </si>
  <si>
    <t>F758020870110000</t>
  </si>
  <si>
    <t>F490212934895452</t>
  </si>
  <si>
    <t>朱*义</t>
  </si>
  <si>
    <t>F024109610270000</t>
  </si>
  <si>
    <t>高*强</t>
  </si>
  <si>
    <t>F490208207463148</t>
  </si>
  <si>
    <t>卓*梅</t>
  </si>
  <si>
    <t>F015681010840000</t>
  </si>
  <si>
    <t>F018895520380000</t>
  </si>
  <si>
    <t>钱*玲</t>
  </si>
  <si>
    <t>F870301497930000</t>
  </si>
  <si>
    <t>张*飞</t>
  </si>
  <si>
    <t>F015688226840000</t>
  </si>
  <si>
    <t>汤*平</t>
  </si>
  <si>
    <t>F018941726370000</t>
  </si>
  <si>
    <t>李*欣</t>
  </si>
  <si>
    <t>F015706535100000</t>
  </si>
  <si>
    <t>卓*理</t>
  </si>
  <si>
    <t>F490208945032444</t>
  </si>
  <si>
    <t>刘*才</t>
  </si>
  <si>
    <t>F020007109390000</t>
  </si>
  <si>
    <t>F490212572662815</t>
  </si>
  <si>
    <t>F754527779390000</t>
  </si>
  <si>
    <t>吴*春</t>
  </si>
  <si>
    <t>F753888742220000</t>
  </si>
  <si>
    <t>毛*</t>
  </si>
  <si>
    <t>F754538532200000</t>
  </si>
  <si>
    <t>王*杰</t>
  </si>
  <si>
    <t>F745897358510000</t>
  </si>
  <si>
    <t>王*龙</t>
  </si>
  <si>
    <t>F490213747968880</t>
  </si>
  <si>
    <t>任*云</t>
  </si>
  <si>
    <t>F490208795584181</t>
  </si>
  <si>
    <t>F747813623300000</t>
  </si>
  <si>
    <t>F490211988129789</t>
  </si>
  <si>
    <t>F748443108800000</t>
  </si>
  <si>
    <t>厉*社</t>
  </si>
  <si>
    <t>F490211323100621</t>
  </si>
  <si>
    <t>蒋*龙</t>
  </si>
  <si>
    <t>F736398124350000</t>
  </si>
  <si>
    <t>单*钱</t>
  </si>
  <si>
    <t>F490211603589113</t>
  </si>
  <si>
    <t>王*标</t>
  </si>
  <si>
    <t>F537672629746000</t>
  </si>
  <si>
    <t>F542020610996000</t>
  </si>
  <si>
    <t>曹*华</t>
  </si>
  <si>
    <t>F490210464007112</t>
  </si>
  <si>
    <t>F490211327312628</t>
  </si>
  <si>
    <t>蒋*前</t>
  </si>
  <si>
    <t>F518854991392000</t>
  </si>
  <si>
    <t>赵*勇</t>
  </si>
  <si>
    <t>F512614371073701</t>
  </si>
  <si>
    <t>张*成</t>
  </si>
  <si>
    <t>F499065833179524</t>
  </si>
  <si>
    <t>F490213373412222</t>
  </si>
  <si>
    <t>张*起</t>
  </si>
  <si>
    <t>F765756294660000</t>
  </si>
  <si>
    <t>吴*敏</t>
  </si>
  <si>
    <t>F758842451370000</t>
  </si>
  <si>
    <t>F765778139750000</t>
  </si>
  <si>
    <t>F755399916260000</t>
  </si>
  <si>
    <t>杨*民</t>
  </si>
  <si>
    <t>F759042497470000</t>
  </si>
  <si>
    <t>邱*生</t>
  </si>
  <si>
    <t>F759106116120000</t>
  </si>
  <si>
    <t>F765762664280000</t>
  </si>
  <si>
    <t>梁*侠</t>
  </si>
  <si>
    <t>F764020742700000</t>
  </si>
  <si>
    <t>张*家</t>
  </si>
  <si>
    <t>F490212577030823</t>
  </si>
  <si>
    <t>F490208497779658</t>
  </si>
  <si>
    <t>任*波</t>
  </si>
  <si>
    <t>F490212799331213</t>
  </si>
  <si>
    <t>F746972337980000</t>
  </si>
  <si>
    <t>F745902769890000</t>
  </si>
  <si>
    <t>F490210822963742</t>
  </si>
  <si>
    <t>F490213912549169</t>
  </si>
  <si>
    <t>姚*怀</t>
  </si>
  <si>
    <t>F751953328450000</t>
  </si>
  <si>
    <t>崔*平</t>
  </si>
  <si>
    <t>F552576733840002</t>
  </si>
  <si>
    <t>沈*明</t>
  </si>
  <si>
    <t>F490212354730433</t>
  </si>
  <si>
    <t>王*柱</t>
  </si>
  <si>
    <t>F565542658102000</t>
  </si>
  <si>
    <t>F563687599748000</t>
  </si>
  <si>
    <t>F560162279300000</t>
  </si>
  <si>
    <t>F490211548365016</t>
  </si>
  <si>
    <t>F558671456840000</t>
  </si>
  <si>
    <t>赵*杏</t>
  </si>
  <si>
    <t>F554350254460002</t>
  </si>
  <si>
    <t>F565352724826000</t>
  </si>
  <si>
    <t>卓*平</t>
  </si>
  <si>
    <t>F490211616693136</t>
  </si>
  <si>
    <t>朱*新</t>
  </si>
  <si>
    <t>F559533650790000</t>
  </si>
  <si>
    <t>F565338913054000</t>
  </si>
  <si>
    <t>F565564121050000</t>
  </si>
  <si>
    <t>蒋*</t>
  </si>
  <si>
    <t>F558660791960000</t>
  </si>
  <si>
    <t>纪*山</t>
  </si>
  <si>
    <t>F549174637940001</t>
  </si>
  <si>
    <t>吴*彩</t>
  </si>
  <si>
    <t>F529944979826000</t>
  </si>
  <si>
    <t>F490212312922359</t>
  </si>
  <si>
    <t>宋*祥</t>
  </si>
  <si>
    <t>F043316516530000</t>
  </si>
  <si>
    <t>陈*苍</t>
  </si>
  <si>
    <t>F043944787710000</t>
  </si>
  <si>
    <t>吴*然</t>
  </si>
  <si>
    <t>F704642241662000</t>
  </si>
  <si>
    <t>王*席</t>
  </si>
  <si>
    <t>F784176252000000</t>
  </si>
  <si>
    <t>李*连</t>
  </si>
  <si>
    <t>F490210499731174</t>
  </si>
  <si>
    <t>F783930638900000</t>
  </si>
  <si>
    <t>周*斌</t>
  </si>
  <si>
    <t>F771805276050000</t>
  </si>
  <si>
    <t>张*仿</t>
  </si>
  <si>
    <t>F771797112700000</t>
  </si>
  <si>
    <t>F776357559140000</t>
  </si>
  <si>
    <t>徐*文</t>
  </si>
  <si>
    <t>F777011617120000</t>
  </si>
  <si>
    <t>梁*江</t>
  </si>
  <si>
    <t>F776141145510000</t>
  </si>
  <si>
    <t>王*产</t>
  </si>
  <si>
    <t>F783867770590000</t>
  </si>
  <si>
    <t>李*平</t>
  </si>
  <si>
    <t>F776374337690000</t>
  </si>
  <si>
    <t>胡*志</t>
  </si>
  <si>
    <t>F688024031170000</t>
  </si>
  <si>
    <t>孙*兰</t>
  </si>
  <si>
    <t>F759017692500000</t>
  </si>
  <si>
    <t>张*伟</t>
  </si>
  <si>
    <t>F759074424460000</t>
  </si>
  <si>
    <t>F490211656785207</t>
  </si>
  <si>
    <t>杜*山</t>
  </si>
  <si>
    <t>F755438927950000</t>
  </si>
  <si>
    <t>张*勇</t>
  </si>
  <si>
    <t>F490211984697783</t>
  </si>
  <si>
    <t>F764220173800000</t>
  </si>
  <si>
    <t>侯*辉</t>
  </si>
  <si>
    <t>F764225671080000</t>
  </si>
  <si>
    <t>王*忠</t>
  </si>
  <si>
    <t>F758004258860000</t>
  </si>
  <si>
    <t>李*文</t>
  </si>
  <si>
    <t>F758827368660000</t>
  </si>
  <si>
    <t>F757965295980000</t>
  </si>
  <si>
    <t>张*青</t>
  </si>
  <si>
    <t>F490209591965580</t>
  </si>
  <si>
    <t>F757952409920000</t>
  </si>
  <si>
    <t>张*房</t>
  </si>
  <si>
    <t>F754756235270000</t>
  </si>
  <si>
    <t>朱*灵</t>
  </si>
  <si>
    <t>F490212493414676</t>
  </si>
  <si>
    <t>姚*权</t>
  </si>
  <si>
    <t>F760759676460000</t>
  </si>
  <si>
    <t>张*中</t>
  </si>
  <si>
    <t>F490208612127859</t>
  </si>
  <si>
    <t>钱*玉</t>
  </si>
  <si>
    <t>F490214047957407</t>
  </si>
  <si>
    <t>胡*柱</t>
  </si>
  <si>
    <t>F490208063786896</t>
  </si>
  <si>
    <t>韩*桂</t>
  </si>
  <si>
    <t>F590343582850001</t>
  </si>
  <si>
    <t>李*永</t>
  </si>
  <si>
    <t>F490213644540698</t>
  </si>
  <si>
    <t>卓*雪</t>
  </si>
  <si>
    <t>F490208460183592</t>
  </si>
  <si>
    <t>单*爱</t>
  </si>
  <si>
    <t>F577372114542000</t>
  </si>
  <si>
    <t>张*娟</t>
  </si>
  <si>
    <t>F576826585322000</t>
  </si>
  <si>
    <t>胡*云</t>
  </si>
  <si>
    <t>F490212634282924</t>
  </si>
  <si>
    <t>张*胜</t>
  </si>
  <si>
    <t>F490213196195911</t>
  </si>
  <si>
    <t>朱*信</t>
  </si>
  <si>
    <t>F490211769261404</t>
  </si>
  <si>
    <t>杨*慧</t>
  </si>
  <si>
    <t>F572435502742000</t>
  </si>
  <si>
    <t>F571576075462000</t>
  </si>
  <si>
    <t>F571555466642000</t>
  </si>
  <si>
    <t>F572250573902000</t>
  </si>
  <si>
    <t>F564649232726000</t>
  </si>
  <si>
    <t>崔*礼</t>
  </si>
  <si>
    <t>F561024198450000</t>
  </si>
  <si>
    <t>F490208799640188</t>
  </si>
  <si>
    <t>F561006459280000</t>
  </si>
  <si>
    <t>F553253337050002</t>
  </si>
  <si>
    <t>周*</t>
  </si>
  <si>
    <t>F066417590840000</t>
  </si>
  <si>
    <t>F066410387960000</t>
  </si>
  <si>
    <t>冯*盛</t>
  </si>
  <si>
    <t>F067279122590000</t>
  </si>
  <si>
    <t>F490213655772718</t>
  </si>
  <si>
    <t>F069206673600000</t>
  </si>
  <si>
    <t>白*金</t>
  </si>
  <si>
    <t>F043306752350000</t>
  </si>
  <si>
    <t>张*阳</t>
  </si>
  <si>
    <t>F054316079080000</t>
  </si>
  <si>
    <t>鲍*程</t>
  </si>
  <si>
    <t>F826396150170000</t>
  </si>
  <si>
    <t>F045890743540000</t>
  </si>
  <si>
    <t>张*旺</t>
  </si>
  <si>
    <t>F619710222956000</t>
  </si>
  <si>
    <t>F790145025302000</t>
  </si>
  <si>
    <t>汤*明</t>
  </si>
  <si>
    <t>F794217098460000</t>
  </si>
  <si>
    <t>汤*中</t>
  </si>
  <si>
    <t>F788215096250000</t>
  </si>
  <si>
    <t>任*配</t>
  </si>
  <si>
    <t>F490209299309066</t>
  </si>
  <si>
    <t>F676754071556000</t>
  </si>
  <si>
    <t>F806317011532000</t>
  </si>
  <si>
    <t>王*果</t>
  </si>
  <si>
    <t>F788222266790000</t>
  </si>
  <si>
    <t>周*化</t>
  </si>
  <si>
    <t>F806371451632000</t>
  </si>
  <si>
    <t>赵*产</t>
  </si>
  <si>
    <t>F490210373682953</t>
  </si>
  <si>
    <t>刘*得</t>
  </si>
  <si>
    <t>F806356709008000</t>
  </si>
  <si>
    <t>黄*斗</t>
  </si>
  <si>
    <t>F789102368702000</t>
  </si>
  <si>
    <t>张*义</t>
  </si>
  <si>
    <t>F783249197460000</t>
  </si>
  <si>
    <t>谢*英</t>
  </si>
  <si>
    <t>F772053834220000</t>
  </si>
  <si>
    <t>F771781358240000</t>
  </si>
  <si>
    <t>王*饶</t>
  </si>
  <si>
    <t>F770918043010000</t>
  </si>
  <si>
    <t>F766644846090000</t>
  </si>
  <si>
    <t>张*渠</t>
  </si>
  <si>
    <t>F771850326500000</t>
  </si>
  <si>
    <t>任*峰</t>
  </si>
  <si>
    <t>F490210995344045</t>
  </si>
  <si>
    <t>侯*楠</t>
  </si>
  <si>
    <t>F782990212020000</t>
  </si>
  <si>
    <t>F776367600490000</t>
  </si>
  <si>
    <t>F600920696870000</t>
  </si>
  <si>
    <t>傅*芝</t>
  </si>
  <si>
    <t>F598183582700000</t>
  </si>
  <si>
    <t>F600931063500000</t>
  </si>
  <si>
    <t>F490209074356671</t>
  </si>
  <si>
    <t>高*胜</t>
  </si>
  <si>
    <t>F490211168348349</t>
  </si>
  <si>
    <t>王*良</t>
  </si>
  <si>
    <t>F490211976585768</t>
  </si>
  <si>
    <t>万*新</t>
  </si>
  <si>
    <t>F490213503048449</t>
  </si>
  <si>
    <t>F490213874485102</t>
  </si>
  <si>
    <t>朱*传</t>
  </si>
  <si>
    <t>F490213003223572</t>
  </si>
  <si>
    <t>宋*元</t>
  </si>
  <si>
    <t>F490210247166731</t>
  </si>
  <si>
    <t>刘*超</t>
  </si>
  <si>
    <t>F597552082250000</t>
  </si>
  <si>
    <t>侯*平</t>
  </si>
  <si>
    <t>F490208526483709</t>
  </si>
  <si>
    <t>卓*洪</t>
  </si>
  <si>
    <t>F490211734005342</t>
  </si>
  <si>
    <t>F490214001781325</t>
  </si>
  <si>
    <t>F595587926030000</t>
  </si>
  <si>
    <t>彭*</t>
  </si>
  <si>
    <t>F490212381718480</t>
  </si>
  <si>
    <t>卢*明</t>
  </si>
  <si>
    <t>F490211688453262</t>
  </si>
  <si>
    <t>F490212586078839</t>
  </si>
  <si>
    <t>张*昆</t>
  </si>
  <si>
    <t>F490208403867493</t>
  </si>
  <si>
    <t>任*路</t>
  </si>
  <si>
    <t>F490209578861557</t>
  </si>
  <si>
    <t>F490209657017694</t>
  </si>
  <si>
    <t>厉*龙</t>
  </si>
  <si>
    <t>F490208808220203</t>
  </si>
  <si>
    <t>F490210442323074</t>
  </si>
  <si>
    <t>F490210490527158</t>
  </si>
  <si>
    <t>F490213808496986</t>
  </si>
  <si>
    <t>F490212217450191</t>
  </si>
  <si>
    <t>张*凤</t>
  </si>
  <si>
    <t>F490212804479223</t>
  </si>
  <si>
    <t>F490213607412633</t>
  </si>
  <si>
    <t>F490213054235661</t>
  </si>
  <si>
    <t>冯*合</t>
  </si>
  <si>
    <t>F490209559673523</t>
  </si>
  <si>
    <t>F490209400397244</t>
  </si>
  <si>
    <t>毛*銮</t>
  </si>
  <si>
    <t>F490213268112037</t>
  </si>
  <si>
    <t>李*义</t>
  </si>
  <si>
    <t>F490210904239885</t>
  </si>
  <si>
    <t>F490209110548734</t>
  </si>
  <si>
    <t>F490209284021039</t>
  </si>
  <si>
    <t>毛*芳</t>
  </si>
  <si>
    <t>F595574398180000</t>
  </si>
  <si>
    <t>梁*莲</t>
  </si>
  <si>
    <t>F490208072366911</t>
  </si>
  <si>
    <t>F490211189408386</t>
  </si>
  <si>
    <t>王*新</t>
  </si>
  <si>
    <t>F490212165970101</t>
  </si>
  <si>
    <t>F490210797691698</t>
  </si>
  <si>
    <t>徐*峰</t>
  </si>
  <si>
    <t>F490211720745319</t>
  </si>
  <si>
    <t>F490209795077937</t>
  </si>
  <si>
    <t>靖*干</t>
  </si>
  <si>
    <t>F490211416076784</t>
  </si>
  <si>
    <t>卓*德</t>
  </si>
  <si>
    <t>F490212295918329</t>
  </si>
  <si>
    <t>F595499913680000</t>
  </si>
  <si>
    <t>贾*金</t>
  </si>
  <si>
    <t>F490210096782467</t>
  </si>
  <si>
    <t>胡*娥</t>
  </si>
  <si>
    <t>F490212938795458</t>
  </si>
  <si>
    <t>翟*兰</t>
  </si>
  <si>
    <t>F490209952482213</t>
  </si>
  <si>
    <t>侯*志</t>
  </si>
  <si>
    <t>F490210153566566</t>
  </si>
  <si>
    <t>侯*团</t>
  </si>
  <si>
    <t>F490208353167404</t>
  </si>
  <si>
    <t>张*千</t>
  </si>
  <si>
    <t>F490213057979668</t>
  </si>
  <si>
    <t>F490210941835951</t>
  </si>
  <si>
    <t>吴*芳</t>
  </si>
  <si>
    <t>F490209714737796</t>
  </si>
  <si>
    <t>F490210520167210</t>
  </si>
  <si>
    <t>F490208665479953</t>
  </si>
  <si>
    <t>F490210718131558</t>
  </si>
  <si>
    <t>吕*荣</t>
  </si>
  <si>
    <t>F490210987700032</t>
  </si>
  <si>
    <t>尤*侠</t>
  </si>
  <si>
    <t>F490210348566909</t>
  </si>
  <si>
    <t>倪*华</t>
  </si>
  <si>
    <t>F490212189214142</t>
  </si>
  <si>
    <t>F490213625508665</t>
  </si>
  <si>
    <t>F490212307930350</t>
  </si>
  <si>
    <t>杨*</t>
  </si>
  <si>
    <t>F490213476060402</t>
  </si>
  <si>
    <t>吴*元</t>
  </si>
  <si>
    <t>F490213304616101</t>
  </si>
  <si>
    <t>邢*洲</t>
  </si>
  <si>
    <t>F590549598020001</t>
  </si>
  <si>
    <t>汤*学</t>
  </si>
  <si>
    <t>F490210083678444</t>
  </si>
  <si>
    <t>吴*际</t>
  </si>
  <si>
    <t>F490207963946721</t>
  </si>
  <si>
    <t>胡*品</t>
  </si>
  <si>
    <t>F645903238106000</t>
  </si>
  <si>
    <t>F073366610310000</t>
  </si>
  <si>
    <t>李*珠</t>
  </si>
  <si>
    <t>F073334032310000</t>
  </si>
  <si>
    <t>颜*</t>
  </si>
  <si>
    <t>F068407587820000</t>
  </si>
  <si>
    <t>李*东</t>
  </si>
  <si>
    <t>F490212222286200</t>
  </si>
  <si>
    <t>F490212180166126</t>
  </si>
  <si>
    <t>F809997693878000</t>
  </si>
  <si>
    <t>F795364666000000</t>
  </si>
  <si>
    <t>李*宗</t>
  </si>
  <si>
    <t>F804037039164002</t>
  </si>
  <si>
    <t>F801226690610002</t>
  </si>
  <si>
    <t>李*前</t>
  </si>
  <si>
    <t>F791855127860000</t>
  </si>
  <si>
    <t>徐*聪</t>
  </si>
  <si>
    <t>F490212287182314</t>
  </si>
  <si>
    <t>赵*翠</t>
  </si>
  <si>
    <t>F490211096276222</t>
  </si>
  <si>
    <t>F788230159766000</t>
  </si>
  <si>
    <t>崔*聪</t>
  </si>
  <si>
    <t>F802956365764002</t>
  </si>
  <si>
    <t>丁*林</t>
  </si>
  <si>
    <t>F806624141482000</t>
  </si>
  <si>
    <t>F806557656234000</t>
  </si>
  <si>
    <t>F704592130002000</t>
  </si>
  <si>
    <t>高*梅</t>
  </si>
  <si>
    <t>F788407066266000</t>
  </si>
  <si>
    <t>陈*行</t>
  </si>
  <si>
    <t>F802237387604002</t>
  </si>
  <si>
    <t>毛*宗</t>
  </si>
  <si>
    <t>F791936874750000</t>
  </si>
  <si>
    <t>蒋*田</t>
  </si>
  <si>
    <t>F795975608330000</t>
  </si>
  <si>
    <t>朱*珊</t>
  </si>
  <si>
    <t>F490209504761427</t>
  </si>
  <si>
    <t>毛*志</t>
  </si>
  <si>
    <t>F788201160926000</t>
  </si>
  <si>
    <t>吴*军</t>
  </si>
  <si>
    <t>F490210739503596</t>
  </si>
  <si>
    <t>李*虎</t>
  </si>
  <si>
    <t>F490208323371352</t>
  </si>
  <si>
    <t>房*华</t>
  </si>
  <si>
    <t>F490211377388716</t>
  </si>
  <si>
    <t>李*启</t>
  </si>
  <si>
    <t>F619913328666000</t>
  </si>
  <si>
    <t>F609323456302000</t>
  </si>
  <si>
    <t>F490209114916742</t>
  </si>
  <si>
    <t>F619073327020000</t>
  </si>
  <si>
    <t>时*荣</t>
  </si>
  <si>
    <t>F490213564512557</t>
  </si>
  <si>
    <t>F490213337688159</t>
  </si>
  <si>
    <t>翟*前</t>
  </si>
  <si>
    <t>F490208067686903</t>
  </si>
  <si>
    <t>夭*庆</t>
  </si>
  <si>
    <t>F490209097444711</t>
  </si>
  <si>
    <t>F490211915589661</t>
  </si>
  <si>
    <t>F602687586222000</t>
  </si>
  <si>
    <t>毛*叶</t>
  </si>
  <si>
    <t>F092339053082000</t>
  </si>
  <si>
    <t>翟*本</t>
  </si>
  <si>
    <t>F093394617982000</t>
  </si>
  <si>
    <t>王*婷</t>
  </si>
  <si>
    <t>F490213359684198</t>
  </si>
  <si>
    <t>朱*北</t>
  </si>
  <si>
    <t>F097529794200000</t>
  </si>
  <si>
    <t>许*东</t>
  </si>
  <si>
    <t>F860807166280000</t>
  </si>
  <si>
    <t>胡*灵</t>
  </si>
  <si>
    <t>F831428471020000</t>
  </si>
  <si>
    <t>F105510721880000</t>
  </si>
  <si>
    <t>王*磊</t>
  </si>
  <si>
    <t>F490212841139287</t>
  </si>
  <si>
    <t>F110707818150000</t>
  </si>
  <si>
    <t>王*法</t>
  </si>
  <si>
    <t>F108945751030000</t>
  </si>
  <si>
    <t>F110704089250000</t>
  </si>
  <si>
    <t>张*杰</t>
  </si>
  <si>
    <t>F090639070460000</t>
  </si>
  <si>
    <t>F109637060620000</t>
  </si>
  <si>
    <t>胡*龙</t>
  </si>
  <si>
    <t>F490210182738618</t>
  </si>
  <si>
    <t>侯*友</t>
  </si>
  <si>
    <t>F090860336320000</t>
  </si>
  <si>
    <t>朱*成</t>
  </si>
  <si>
    <t>F092527023566000</t>
  </si>
  <si>
    <t>周*冬</t>
  </si>
  <si>
    <t>F490212248338246</t>
  </si>
  <si>
    <t>王*芬</t>
  </si>
  <si>
    <t>F090661826910000</t>
  </si>
  <si>
    <t>许*帮</t>
  </si>
  <si>
    <t>F110692302240000</t>
  </si>
  <si>
    <t>F776301318970000</t>
  </si>
  <si>
    <t>李*元</t>
  </si>
  <si>
    <t>F085433103090000</t>
  </si>
  <si>
    <t>F729504668266000</t>
  </si>
  <si>
    <t>徐*良</t>
  </si>
  <si>
    <t>F490212234766222</t>
  </si>
  <si>
    <t>张*銮</t>
  </si>
  <si>
    <t>F832321623250000</t>
  </si>
  <si>
    <t>F573089340302000</t>
  </si>
  <si>
    <t>李*侠</t>
  </si>
  <si>
    <t>F825590150530000</t>
  </si>
  <si>
    <t>汤*侠</t>
  </si>
  <si>
    <t>F490212974987522</t>
  </si>
  <si>
    <t>F825524135720000</t>
  </si>
  <si>
    <t>刘*孝</t>
  </si>
  <si>
    <t>F490210306446835</t>
  </si>
  <si>
    <t>刘*成</t>
  </si>
  <si>
    <t>F826410167970000</t>
  </si>
  <si>
    <t>F490208769220135</t>
  </si>
  <si>
    <t>F815846005398000</t>
  </si>
  <si>
    <t>汤*秀</t>
  </si>
  <si>
    <t>F820401401288000</t>
  </si>
  <si>
    <t>F422241993052315</t>
  </si>
  <si>
    <t>F840290008750000</t>
  </si>
  <si>
    <t>赵*付</t>
  </si>
  <si>
    <t>F825561368650000</t>
  </si>
  <si>
    <t>张*奎</t>
  </si>
  <si>
    <t>F822085607402000</t>
  </si>
  <si>
    <t>郑*刚</t>
  </si>
  <si>
    <t>F834207098600000</t>
  </si>
  <si>
    <t>F832459004800000</t>
  </si>
  <si>
    <t>柴*雷</t>
  </si>
  <si>
    <t>F824504625790000</t>
  </si>
  <si>
    <t>F815853819186000</t>
  </si>
  <si>
    <t>汤*凯</t>
  </si>
  <si>
    <t>F834218854880000</t>
  </si>
  <si>
    <t>梁*树</t>
  </si>
  <si>
    <t>F832341932270000</t>
  </si>
  <si>
    <t>李*春</t>
  </si>
  <si>
    <t>F824562699140000</t>
  </si>
  <si>
    <t>张*跃</t>
  </si>
  <si>
    <t>F820406602242000</t>
  </si>
  <si>
    <t>高*安</t>
  </si>
  <si>
    <t>F837703283880000</t>
  </si>
  <si>
    <t>赵*力</t>
  </si>
  <si>
    <t>F490212198262158</t>
  </si>
  <si>
    <t>年*彩</t>
  </si>
  <si>
    <t>F820423270816000</t>
  </si>
  <si>
    <t>侯*锋</t>
  </si>
  <si>
    <t>F490209055480638</t>
  </si>
  <si>
    <t>魏*录</t>
  </si>
  <si>
    <t>F824741735220000</t>
  </si>
  <si>
    <t>王*坤</t>
  </si>
  <si>
    <t>F490212737399105</t>
  </si>
  <si>
    <t>张*全</t>
  </si>
  <si>
    <t>F622521867386000</t>
  </si>
  <si>
    <t>汤*广</t>
  </si>
  <si>
    <t>F490209040348611</t>
  </si>
  <si>
    <t>杨*伍</t>
  </si>
  <si>
    <t>F490210329534876</t>
  </si>
  <si>
    <t>F613878452160000</t>
  </si>
  <si>
    <t>F615623445250000</t>
  </si>
  <si>
    <t>卓*学</t>
  </si>
  <si>
    <t>F490210191474633</t>
  </si>
  <si>
    <t>侯*永</t>
  </si>
  <si>
    <t>F490212905723400</t>
  </si>
  <si>
    <t>王*海</t>
  </si>
  <si>
    <t>F604186559672000</t>
  </si>
  <si>
    <t>王*士</t>
  </si>
  <si>
    <t>F618857116820000</t>
  </si>
  <si>
    <t>F610190325442000</t>
  </si>
  <si>
    <t>卓*翠</t>
  </si>
  <si>
    <t>F490210615639378</t>
  </si>
  <si>
    <t>李*胜</t>
  </si>
  <si>
    <t>F518868016552000</t>
  </si>
  <si>
    <t>崔*明</t>
  </si>
  <si>
    <t>F494491488874688</t>
  </si>
  <si>
    <t>张*好</t>
  </si>
  <si>
    <t>F490213239875987</t>
  </si>
  <si>
    <t>赵*龙</t>
  </si>
  <si>
    <t>F118264980060000</t>
  </si>
  <si>
    <t>侯*皜</t>
  </si>
  <si>
    <t>F490208940040435</t>
  </si>
  <si>
    <t>尚*</t>
  </si>
  <si>
    <t>F116573719360000</t>
  </si>
  <si>
    <t>罗*梅</t>
  </si>
  <si>
    <t>F658645113280000</t>
  </si>
  <si>
    <t>顾*维</t>
  </si>
  <si>
    <t>F133182419220000</t>
  </si>
  <si>
    <t>吴*玉</t>
  </si>
  <si>
    <t>F116713490540000</t>
  </si>
  <si>
    <t>F790976624010000</t>
  </si>
  <si>
    <t>张*龙</t>
  </si>
  <si>
    <t>F110685093060000</t>
  </si>
  <si>
    <t>F096708925680000</t>
  </si>
  <si>
    <t>张*然</t>
  </si>
  <si>
    <t>F727762368716000</t>
  </si>
  <si>
    <t>王*瑞</t>
  </si>
  <si>
    <t>F490210726711573</t>
  </si>
  <si>
    <t>F090847750570000</t>
  </si>
  <si>
    <t>F094036818222000</t>
  </si>
  <si>
    <t>F090840636530000</t>
  </si>
  <si>
    <t>F090871641310000</t>
  </si>
  <si>
    <t>F490209741413843</t>
  </si>
  <si>
    <t>张*会</t>
  </si>
  <si>
    <t>F490213292604080</t>
  </si>
  <si>
    <t>张*庆</t>
  </si>
  <si>
    <t>F490208059106888</t>
  </si>
  <si>
    <t>王*才</t>
  </si>
  <si>
    <t>F859980362650000</t>
  </si>
  <si>
    <t>翟*銮</t>
  </si>
  <si>
    <t>F856741968520000</t>
  </si>
  <si>
    <t>翟*美</t>
  </si>
  <si>
    <t>F860785420510000</t>
  </si>
  <si>
    <t>F860845449180000</t>
  </si>
  <si>
    <t>沈*灵</t>
  </si>
  <si>
    <t>F863420425680000</t>
  </si>
  <si>
    <t>侯*业</t>
  </si>
  <si>
    <t>F875523383060000</t>
  </si>
  <si>
    <t>胡*玲</t>
  </si>
  <si>
    <t>F870354420260000</t>
  </si>
  <si>
    <t>张*楦</t>
  </si>
  <si>
    <t>F490213710528814</t>
  </si>
  <si>
    <t>张*灵</t>
  </si>
  <si>
    <t>F863626425960000</t>
  </si>
  <si>
    <t>F845235591810000</t>
  </si>
  <si>
    <t>钱*付</t>
  </si>
  <si>
    <t>F861626283370000</t>
  </si>
  <si>
    <t>F868627075360000</t>
  </si>
  <si>
    <t>吴*帮</t>
  </si>
  <si>
    <t>F861039922750000</t>
  </si>
  <si>
    <t>F869463767030000</t>
  </si>
  <si>
    <t>F867122901060000</t>
  </si>
  <si>
    <t>高*平</t>
  </si>
  <si>
    <t>F875683976820000</t>
  </si>
  <si>
    <t>宋*玉</t>
  </si>
  <si>
    <t>F490211057276154</t>
  </si>
  <si>
    <t>温*</t>
  </si>
  <si>
    <t>F885030642690000</t>
  </si>
  <si>
    <t>朱*恩</t>
  </si>
  <si>
    <t>F490208826160235</t>
  </si>
  <si>
    <t>F490213137695808</t>
  </si>
  <si>
    <t>宋*柱</t>
  </si>
  <si>
    <t>F867724298940000</t>
  </si>
  <si>
    <t>李*林</t>
  </si>
  <si>
    <t>F870522785420000</t>
  </si>
  <si>
    <t>巩*</t>
  </si>
  <si>
    <t>F858238457120000</t>
  </si>
  <si>
    <t>F856531804160000</t>
  </si>
  <si>
    <t>柴*娟</t>
  </si>
  <si>
    <t>F872905740560000</t>
  </si>
  <si>
    <t>F879187979510000</t>
  </si>
  <si>
    <t>李*金</t>
  </si>
  <si>
    <t>F880895546470000</t>
  </si>
  <si>
    <t>卓*助</t>
  </si>
  <si>
    <t>F856706272930000</t>
  </si>
  <si>
    <t>F651726992256000</t>
  </si>
  <si>
    <t>F644792557556000</t>
  </si>
  <si>
    <t>周*英</t>
  </si>
  <si>
    <t>F490213062035675</t>
  </si>
  <si>
    <t>赵*侠</t>
  </si>
  <si>
    <t>F655120053730000</t>
  </si>
  <si>
    <t>田*华</t>
  </si>
  <si>
    <t>F638783666826000</t>
  </si>
  <si>
    <t>冉*虎</t>
  </si>
  <si>
    <t>F655234633890000</t>
  </si>
  <si>
    <t>万*环</t>
  </si>
  <si>
    <t>F490211347436663</t>
  </si>
  <si>
    <t>侯*林</t>
  </si>
  <si>
    <t>F490213854049066</t>
  </si>
  <si>
    <t>朱*玲</t>
  </si>
  <si>
    <t>F621667574126000</t>
  </si>
  <si>
    <t>卢*义</t>
  </si>
  <si>
    <t>F631827166456000</t>
  </si>
  <si>
    <t>F490209969642243</t>
  </si>
  <si>
    <t>吴*志</t>
  </si>
  <si>
    <t>F490210352622916</t>
  </si>
  <si>
    <t>F535967921292000</t>
  </si>
  <si>
    <t>F490208128683010</t>
  </si>
  <si>
    <t>F490208125251004</t>
  </si>
  <si>
    <t>梁*喜</t>
  </si>
  <si>
    <t>F490208120570996</t>
  </si>
  <si>
    <t>史*荣</t>
  </si>
  <si>
    <t>F490208113706984</t>
  </si>
  <si>
    <t>F490208109650976</t>
  </si>
  <si>
    <t>梁*银</t>
  </si>
  <si>
    <t>F490208093426948</t>
  </si>
  <si>
    <t>F490208089058940</t>
  </si>
  <si>
    <t>高*之</t>
  </si>
  <si>
    <t>F490208080478925</t>
  </si>
  <si>
    <t>F490208076422918</t>
  </si>
  <si>
    <t>F490208105282969</t>
  </si>
  <si>
    <t>高*民</t>
  </si>
  <si>
    <t>F490208101694963</t>
  </si>
  <si>
    <t>鲍*印</t>
  </si>
  <si>
    <t>F490207980794750</t>
  </si>
  <si>
    <t>袁*昂</t>
  </si>
  <si>
    <t>F490208016518813</t>
  </si>
  <si>
    <t>F490208012618806</t>
  </si>
  <si>
    <t>王*美</t>
  </si>
  <si>
    <t>F490208007470797</t>
  </si>
  <si>
    <t>梁*云</t>
  </si>
  <si>
    <t>F490208002478788</t>
  </si>
  <si>
    <t>夭*香</t>
  </si>
  <si>
    <t>F490207998110781</t>
  </si>
  <si>
    <t>梁*友</t>
  </si>
  <si>
    <t>F490207976738743</t>
  </si>
  <si>
    <t>赵*胜</t>
  </si>
  <si>
    <t>F490207967846727</t>
  </si>
  <si>
    <t>赵*永</t>
  </si>
  <si>
    <t>F490207959734713</t>
  </si>
  <si>
    <t>韩*海</t>
  </si>
  <si>
    <t>F490207985786759</t>
  </si>
  <si>
    <t>F145244260260000</t>
  </si>
  <si>
    <t>郭*美</t>
  </si>
  <si>
    <t>F145306831380000</t>
  </si>
  <si>
    <t>F142662576950000</t>
  </si>
  <si>
    <t>F490212256294260</t>
  </si>
  <si>
    <t>年*强</t>
  </si>
  <si>
    <t>F490213444392346</t>
  </si>
  <si>
    <t>侯*英</t>
  </si>
  <si>
    <t>F715669725770000</t>
  </si>
  <si>
    <t>胡*荣</t>
  </si>
  <si>
    <t>F084563623870000</t>
  </si>
  <si>
    <t>F490209064996654</t>
  </si>
  <si>
    <t>钦*东</t>
  </si>
  <si>
    <t>F490208883412336</t>
  </si>
  <si>
    <t>屯*辉</t>
  </si>
  <si>
    <t>F490208896984359</t>
  </si>
  <si>
    <t>F118230193670000</t>
  </si>
  <si>
    <t>张*轩</t>
  </si>
  <si>
    <t>F129492660110000</t>
  </si>
  <si>
    <t>F128819099140000</t>
  </si>
  <si>
    <t>韩*平</t>
  </si>
  <si>
    <t>F118282110670000</t>
  </si>
  <si>
    <t>滕*兴</t>
  </si>
  <si>
    <t>F490209050332629</t>
  </si>
  <si>
    <t>F117427626180000</t>
  </si>
  <si>
    <t>F904019800100000</t>
  </si>
  <si>
    <t>F898144976780000</t>
  </si>
  <si>
    <t>朱*奉</t>
  </si>
  <si>
    <t>F903363169780000</t>
  </si>
  <si>
    <t>段*书</t>
  </si>
  <si>
    <t>F888670227434000</t>
  </si>
  <si>
    <t>马*林</t>
  </si>
  <si>
    <t>F885167108100000</t>
  </si>
  <si>
    <t>翟*香</t>
  </si>
  <si>
    <t>F490211947881718</t>
  </si>
  <si>
    <t>梁*然</t>
  </si>
  <si>
    <t>F861844266110000</t>
  </si>
  <si>
    <t>张*兴</t>
  </si>
  <si>
    <t>F868743475040000</t>
  </si>
  <si>
    <t>鲍*树</t>
  </si>
  <si>
    <t>F874040497670000</t>
  </si>
  <si>
    <t>宋*芝</t>
  </si>
  <si>
    <t>F490213211951938</t>
  </si>
  <si>
    <t>F857333156470000</t>
  </si>
  <si>
    <t>宋*宇</t>
  </si>
  <si>
    <t>F657077703960000</t>
  </si>
  <si>
    <t>F490212733343098</t>
  </si>
  <si>
    <t>F490210164330585</t>
  </si>
  <si>
    <t>侯*信</t>
  </si>
  <si>
    <t>F658837996200000</t>
  </si>
  <si>
    <t>崔*金</t>
  </si>
  <si>
    <t>F490210217838679</t>
  </si>
  <si>
    <t>吴*密</t>
  </si>
  <si>
    <t>F490209487757397</t>
  </si>
  <si>
    <t>毛*兰</t>
  </si>
  <si>
    <t>F644986416156000</t>
  </si>
  <si>
    <t>张*录</t>
  </si>
  <si>
    <t>F655155863890000</t>
  </si>
  <si>
    <t>厉*财</t>
  </si>
  <si>
    <t>F490214123929540</t>
  </si>
  <si>
    <t>卓*明</t>
  </si>
  <si>
    <t>F490214096941493</t>
  </si>
  <si>
    <t>汤*宇</t>
  </si>
  <si>
    <t>F490214088049477</t>
  </si>
  <si>
    <t>F490214083213469</t>
  </si>
  <si>
    <t>朱*周</t>
  </si>
  <si>
    <t>F490214072137449</t>
  </si>
  <si>
    <t>F490213516932474</t>
  </si>
  <si>
    <t>F490214109889515</t>
  </si>
  <si>
    <t>F490214105677508</t>
  </si>
  <si>
    <t>朱*龙</t>
  </si>
  <si>
    <t>F490214101153500</t>
  </si>
  <si>
    <t>卓*静</t>
  </si>
  <si>
    <t>F490213480428410</t>
  </si>
  <si>
    <t>卓*勤</t>
  </si>
  <si>
    <t>F490213472160395</t>
  </si>
  <si>
    <t>F490213467324387</t>
  </si>
  <si>
    <t>F490213435812331</t>
  </si>
  <si>
    <t>汤*朴</t>
  </si>
  <si>
    <t>F490213430508322</t>
  </si>
  <si>
    <t>卓*英</t>
  </si>
  <si>
    <t>F490213426764316</t>
  </si>
  <si>
    <t>位*华</t>
  </si>
  <si>
    <t>F490213422864309</t>
  </si>
  <si>
    <t>F490213406172279</t>
  </si>
  <si>
    <t>F490213556868544</t>
  </si>
  <si>
    <t>任*伍</t>
  </si>
  <si>
    <t>F490213497900440</t>
  </si>
  <si>
    <t>汤*青</t>
  </si>
  <si>
    <t>F490213489788426</t>
  </si>
  <si>
    <t>汤*三</t>
  </si>
  <si>
    <t>F490212845507295</t>
  </si>
  <si>
    <t>F490212836927280</t>
  </si>
  <si>
    <t>F490213453284362</t>
  </si>
  <si>
    <t>任*义</t>
  </si>
  <si>
    <t>F490212813059238</t>
  </si>
  <si>
    <t>马*安</t>
  </si>
  <si>
    <t>F490212808223229</t>
  </si>
  <si>
    <t>F490213398372266</t>
  </si>
  <si>
    <t>朱*艳</t>
  </si>
  <si>
    <t>F490212759707144</t>
  </si>
  <si>
    <t>F490212755339136</t>
  </si>
  <si>
    <t>张*玉</t>
  </si>
  <si>
    <t>F490212746603121</t>
  </si>
  <si>
    <t>施*坤</t>
  </si>
  <si>
    <t>F490212742235113</t>
  </si>
  <si>
    <t>陆*星</t>
  </si>
  <si>
    <t>F490213720356831</t>
  </si>
  <si>
    <t>F490213714740821</t>
  </si>
  <si>
    <t>F490213684788769</t>
  </si>
  <si>
    <t>卓*硕</t>
  </si>
  <si>
    <t>F490213679796760</t>
  </si>
  <si>
    <t>F490213640016690</t>
  </si>
  <si>
    <t>F490213631436675</t>
  </si>
  <si>
    <t>汤*红</t>
  </si>
  <si>
    <t>F490213603356626</t>
  </si>
  <si>
    <t>卓*法</t>
  </si>
  <si>
    <t>F490213594932611</t>
  </si>
  <si>
    <t>F490213573716574</t>
  </si>
  <si>
    <t>陈*亮</t>
  </si>
  <si>
    <t>F490213560300550</t>
  </si>
  <si>
    <t>F490213539552514</t>
  </si>
  <si>
    <t>F490213535496506</t>
  </si>
  <si>
    <t>卓*中</t>
  </si>
  <si>
    <t>F490213530660498</t>
  </si>
  <si>
    <t>F490213525824490</t>
  </si>
  <si>
    <t>卓*认</t>
  </si>
  <si>
    <t>F490212886535367</t>
  </si>
  <si>
    <t>宋*燕</t>
  </si>
  <si>
    <t>F490212881699358</t>
  </si>
  <si>
    <t>张*峰</t>
  </si>
  <si>
    <t>F490212877643351</t>
  </si>
  <si>
    <t>张*敏</t>
  </si>
  <si>
    <t>F490212161914094</t>
  </si>
  <si>
    <t>李*明</t>
  </si>
  <si>
    <t>F490212782015183</t>
  </si>
  <si>
    <t>F490212768131159</t>
  </si>
  <si>
    <t>F490212127282033</t>
  </si>
  <si>
    <t>F490212111682006</t>
  </si>
  <si>
    <t>F490212090621969</t>
  </si>
  <si>
    <t>张*彩</t>
  </si>
  <si>
    <t>F490212085629960</t>
  </si>
  <si>
    <t>王*义</t>
  </si>
  <si>
    <t>F490212076581944</t>
  </si>
  <si>
    <t>单*彩</t>
  </si>
  <si>
    <t>F490212062541919</t>
  </si>
  <si>
    <t>F490212057861911</t>
  </si>
  <si>
    <t>F490213893985136</t>
  </si>
  <si>
    <t>F490213888525127</t>
  </si>
  <si>
    <t>胡*根</t>
  </si>
  <si>
    <t>F490213833301030</t>
  </si>
  <si>
    <t>卓*培</t>
  </si>
  <si>
    <t>F490213800384972</t>
  </si>
  <si>
    <t>朱*球</t>
  </si>
  <si>
    <t>F490213756080894</t>
  </si>
  <si>
    <t>吴*强</t>
  </si>
  <si>
    <t>F490213752492888</t>
  </si>
  <si>
    <t>朱*芹</t>
  </si>
  <si>
    <t>F490213744224873</t>
  </si>
  <si>
    <t>吴*君</t>
  </si>
  <si>
    <t>F490213738452863</t>
  </si>
  <si>
    <t>F490213096979736</t>
  </si>
  <si>
    <t>刘*平</t>
  </si>
  <si>
    <t>F490213706940808</t>
  </si>
  <si>
    <t>吴*峰</t>
  </si>
  <si>
    <t>F490213702884800</t>
  </si>
  <si>
    <t>任*向</t>
  </si>
  <si>
    <t>F490213698984794</t>
  </si>
  <si>
    <t>卓*松</t>
  </si>
  <si>
    <t>F490213688844776</t>
  </si>
  <si>
    <t>王*凯</t>
  </si>
  <si>
    <t>F490213665756735</t>
  </si>
  <si>
    <t>卓*聪</t>
  </si>
  <si>
    <t>F490213660140725</t>
  </si>
  <si>
    <t>卓*付</t>
  </si>
  <si>
    <t>F490213011179586</t>
  </si>
  <si>
    <t>张*信</t>
  </si>
  <si>
    <t>F490213006655578</t>
  </si>
  <si>
    <t>崔*法</t>
  </si>
  <si>
    <t>F490213620360656</t>
  </si>
  <si>
    <t>李*州</t>
  </si>
  <si>
    <t>F490213615992648</t>
  </si>
  <si>
    <t>汤*安</t>
  </si>
  <si>
    <t>F490213612560642</t>
  </si>
  <si>
    <t>汤*美</t>
  </si>
  <si>
    <t>F490212946595472</t>
  </si>
  <si>
    <t>F490212918515423</t>
  </si>
  <si>
    <t>宋*勋</t>
  </si>
  <si>
    <t>F490212898235387</t>
  </si>
  <si>
    <t>张*壮</t>
  </si>
  <si>
    <t>F490212894023380</t>
  </si>
  <si>
    <t>F490212889967373</t>
  </si>
  <si>
    <t>F490212850031303</t>
  </si>
  <si>
    <t>张*明</t>
  </si>
  <si>
    <t>F490212203098166</t>
  </si>
  <si>
    <t>F490211526836978</t>
  </si>
  <si>
    <t>李*娥</t>
  </si>
  <si>
    <t>F490212107469998</t>
  </si>
  <si>
    <t>王*前</t>
  </si>
  <si>
    <t>F490212103881992</t>
  </si>
  <si>
    <t>王*得</t>
  </si>
  <si>
    <t>F490211496884926</t>
  </si>
  <si>
    <t>F490211493452920</t>
  </si>
  <si>
    <t>王*京</t>
  </si>
  <si>
    <t>F490211488772912</t>
  </si>
  <si>
    <t>丁*木</t>
  </si>
  <si>
    <t>F490211476604890</t>
  </si>
  <si>
    <t>王*叶</t>
  </si>
  <si>
    <t>F490211467088874</t>
  </si>
  <si>
    <t>丁*宗</t>
  </si>
  <si>
    <t>F490211428244805</t>
  </si>
  <si>
    <t>王*营</t>
  </si>
  <si>
    <t>F490211424032798</t>
  </si>
  <si>
    <t>王*楼</t>
  </si>
  <si>
    <t>F490211419508790</t>
  </si>
  <si>
    <t>王*开</t>
  </si>
  <si>
    <t>F490211412488778</t>
  </si>
  <si>
    <t>F490214013949347</t>
  </si>
  <si>
    <t>梁*梅</t>
  </si>
  <si>
    <t>F490213935481209</t>
  </si>
  <si>
    <t>王*江</t>
  </si>
  <si>
    <t>F490213930645201</t>
  </si>
  <si>
    <t>姚*栋</t>
  </si>
  <si>
    <t>F490213925965192</t>
  </si>
  <si>
    <t>沈*彩</t>
  </si>
  <si>
    <t>F490213868869092</t>
  </si>
  <si>
    <t>陈*庄</t>
  </si>
  <si>
    <t>F490213864189084</t>
  </si>
  <si>
    <t>陈*标</t>
  </si>
  <si>
    <t>F490213858729074</t>
  </si>
  <si>
    <t>杨*之</t>
  </si>
  <si>
    <t>F490213849369058</t>
  </si>
  <si>
    <t>胡*恶</t>
  </si>
  <si>
    <t>F490213817857002</t>
  </si>
  <si>
    <t>赵*成</t>
  </si>
  <si>
    <t>F490213813644995</t>
  </si>
  <si>
    <t>F490213158443844</t>
  </si>
  <si>
    <t>徐*灵</t>
  </si>
  <si>
    <t>F490213154075837</t>
  </si>
  <si>
    <t>冯*义</t>
  </si>
  <si>
    <t>F490213123811783</t>
  </si>
  <si>
    <t>张*军</t>
  </si>
  <si>
    <t>F490213092455728</t>
  </si>
  <si>
    <t>徐*松</t>
  </si>
  <si>
    <t>F490213088399721</t>
  </si>
  <si>
    <t>F490213084187714</t>
  </si>
  <si>
    <t>F490213074827697</t>
  </si>
  <si>
    <t>朱*田</t>
  </si>
  <si>
    <t>F490213070459690</t>
  </si>
  <si>
    <t>董*运</t>
  </si>
  <si>
    <t>F490213066871683</t>
  </si>
  <si>
    <t>徐*胜</t>
  </si>
  <si>
    <t>F490213029119617</t>
  </si>
  <si>
    <t>朱*健</t>
  </si>
  <si>
    <t>F490213025531611</t>
  </si>
  <si>
    <t>F490213021631604</t>
  </si>
  <si>
    <t>邢*荣</t>
  </si>
  <si>
    <t>F490213016171594</t>
  </si>
  <si>
    <t>张*修</t>
  </si>
  <si>
    <t>F490212367054454</t>
  </si>
  <si>
    <t>F490212363778448</t>
  </si>
  <si>
    <t>F490212994487556</t>
  </si>
  <si>
    <t>汤*礼</t>
  </si>
  <si>
    <t>F490212969371512</t>
  </si>
  <si>
    <t>朱*桂</t>
  </si>
  <si>
    <t>F490212965003504</t>
  </si>
  <si>
    <t>徐*支</t>
  </si>
  <si>
    <t>F490212318382369</t>
  </si>
  <si>
    <t>王*方</t>
  </si>
  <si>
    <t>F490212930215443</t>
  </si>
  <si>
    <t>陈*民</t>
  </si>
  <si>
    <t>F490212274390291</t>
  </si>
  <si>
    <t>F490212252394253</t>
  </si>
  <si>
    <t>F490212238822229</t>
  </si>
  <si>
    <t>F490212194050150</t>
  </si>
  <si>
    <t>F490212169402107</t>
  </si>
  <si>
    <t>关*安</t>
  </si>
  <si>
    <t>F490211565525046</t>
  </si>
  <si>
    <t>F490211517944963</t>
  </si>
  <si>
    <t>F490211513108954</t>
  </si>
  <si>
    <t>周*法</t>
  </si>
  <si>
    <t>F490211505308941</t>
  </si>
  <si>
    <t>崔*民</t>
  </si>
  <si>
    <t>F490211500784933</t>
  </si>
  <si>
    <t>F490211453984851</t>
  </si>
  <si>
    <t>F490210826707749</t>
  </si>
  <si>
    <t>F490210810639721</t>
  </si>
  <si>
    <t>徐*林</t>
  </si>
  <si>
    <t>F490211404064763</t>
  </si>
  <si>
    <t>F490210787551680</t>
  </si>
  <si>
    <t>F490210782871672</t>
  </si>
  <si>
    <t>李*仁</t>
  </si>
  <si>
    <t>F490210760251632</t>
  </si>
  <si>
    <t>吴*灵</t>
  </si>
  <si>
    <t>F490210756975626</t>
  </si>
  <si>
    <t>F490214056693422</t>
  </si>
  <si>
    <t>胡*策</t>
  </si>
  <si>
    <t>F490214043901399</t>
  </si>
  <si>
    <t>姚*良</t>
  </si>
  <si>
    <t>F490214034073382</t>
  </si>
  <si>
    <t>宋*华</t>
  </si>
  <si>
    <t>F490214027677371</t>
  </si>
  <si>
    <t>F490214023153363</t>
  </si>
  <si>
    <t>郭*松</t>
  </si>
  <si>
    <t>F490213998037319</t>
  </si>
  <si>
    <t>徐*花</t>
  </si>
  <si>
    <t>F490213985245296</t>
  </si>
  <si>
    <t>侯*合</t>
  </si>
  <si>
    <t>F490213980565288</t>
  </si>
  <si>
    <t>F490213964341260</t>
  </si>
  <si>
    <t>李*停</t>
  </si>
  <si>
    <t>F490213952329239</t>
  </si>
  <si>
    <t>袁*良</t>
  </si>
  <si>
    <t>F490213313976117</t>
  </si>
  <si>
    <t>蒋*科</t>
  </si>
  <si>
    <t>F490213309764110</t>
  </si>
  <si>
    <t>付*飞</t>
  </si>
  <si>
    <t>F490213908181161</t>
  </si>
  <si>
    <t>F490213903501153</t>
  </si>
  <si>
    <t>丁*元</t>
  </si>
  <si>
    <t>F490213898353144</t>
  </si>
  <si>
    <t>王*礼</t>
  </si>
  <si>
    <t>F490213260312023</t>
  </si>
  <si>
    <t>张*营</t>
  </si>
  <si>
    <t>F490213256568017</t>
  </si>
  <si>
    <t>向*珍</t>
  </si>
  <si>
    <t>F490213248300002</t>
  </si>
  <si>
    <t>F490213235507980</t>
  </si>
  <si>
    <t>邢*录</t>
  </si>
  <si>
    <t>F490213199627917</t>
  </si>
  <si>
    <t>F490213188239897</t>
  </si>
  <si>
    <t>F490213184963891</t>
  </si>
  <si>
    <t>F490213180127882</t>
  </si>
  <si>
    <t>刘*权</t>
  </si>
  <si>
    <t>F490212548326773</t>
  </si>
  <si>
    <t>F490212539122756</t>
  </si>
  <si>
    <t>侯*礼</t>
  </si>
  <si>
    <t>F490213146119823</t>
  </si>
  <si>
    <t>F490212506674699</t>
  </si>
  <si>
    <t>张*俭</t>
  </si>
  <si>
    <t>F490212502930693</t>
  </si>
  <si>
    <t>任*英</t>
  </si>
  <si>
    <t>F490213105247751</t>
  </si>
  <si>
    <t>朱*宗</t>
  </si>
  <si>
    <t>F490213101191744</t>
  </si>
  <si>
    <t>F490212465178627</t>
  </si>
  <si>
    <t>刘*厚</t>
  </si>
  <si>
    <t>F490212444586590</t>
  </si>
  <si>
    <t>张*贵</t>
  </si>
  <si>
    <t>F490212436474576</t>
  </si>
  <si>
    <t>F490212419626547</t>
  </si>
  <si>
    <t>F490212415258539</t>
  </si>
  <si>
    <t>王*远</t>
  </si>
  <si>
    <t>F490212396382506</t>
  </si>
  <si>
    <t>F490211765205397</t>
  </si>
  <si>
    <t>F490212341158409</t>
  </si>
  <si>
    <t>F490211705457292</t>
  </si>
  <si>
    <t>丁*义</t>
  </si>
  <si>
    <t>F490212304186344</t>
  </si>
  <si>
    <t>魏*红</t>
  </si>
  <si>
    <t>F490212299506336</t>
  </si>
  <si>
    <t>钱*侠</t>
  </si>
  <si>
    <t>F490212269398283</t>
  </si>
  <si>
    <t>F490212260350267</t>
  </si>
  <si>
    <t>F490211632761165</t>
  </si>
  <si>
    <t>丁*俭</t>
  </si>
  <si>
    <t>F490211625585152</t>
  </si>
  <si>
    <t>杨*联</t>
  </si>
  <si>
    <t>F490211594853098</t>
  </si>
  <si>
    <t>杨*昌</t>
  </si>
  <si>
    <t>F490211590173090</t>
  </si>
  <si>
    <t>杨*忠</t>
  </si>
  <si>
    <t>F490211585805082</t>
  </si>
  <si>
    <t>F490211572857059</t>
  </si>
  <si>
    <t>崔*春</t>
  </si>
  <si>
    <t>F490211569113053</t>
  </si>
  <si>
    <t>崔*成</t>
  </si>
  <si>
    <t>F490211562093040</t>
  </si>
  <si>
    <t>崔*举</t>
  </si>
  <si>
    <t>F490211557569032</t>
  </si>
  <si>
    <t>王*金</t>
  </si>
  <si>
    <t>F490211553045024</t>
  </si>
  <si>
    <t>任*标</t>
  </si>
  <si>
    <t>F490211543997009</t>
  </si>
  <si>
    <t>F490211539317000</t>
  </si>
  <si>
    <t>卓*红</t>
  </si>
  <si>
    <t>F490211534168991</t>
  </si>
  <si>
    <t>崔*云</t>
  </si>
  <si>
    <t>F490210838719770</t>
  </si>
  <si>
    <t>温*荃</t>
  </si>
  <si>
    <t>F490210806115713</t>
  </si>
  <si>
    <t>F490210802215706</t>
  </si>
  <si>
    <t>徐*杰</t>
  </si>
  <si>
    <t>F490210143738549</t>
  </si>
  <si>
    <t>F490210138902541</t>
  </si>
  <si>
    <t>F490210134222532</t>
  </si>
  <si>
    <t>F490210100214473</t>
  </si>
  <si>
    <t>吴*海</t>
  </si>
  <si>
    <t>F490210087266450</t>
  </si>
  <si>
    <t>吴*超</t>
  </si>
  <si>
    <t>F490214017849354</t>
  </si>
  <si>
    <t>谢*良</t>
  </si>
  <si>
    <t>F490213394628259</t>
  </si>
  <si>
    <t>F490213390104251</t>
  </si>
  <si>
    <t>张*谋</t>
  </si>
  <si>
    <t>F490213386048244</t>
  </si>
  <si>
    <t>F490213381836237</t>
  </si>
  <si>
    <t>F490213369200214</t>
  </si>
  <si>
    <t>王*彩</t>
  </si>
  <si>
    <t>F490213346736175</t>
  </si>
  <si>
    <t>邢*</t>
  </si>
  <si>
    <t>F490213342212167</t>
  </si>
  <si>
    <t>邢*文</t>
  </si>
  <si>
    <t>F490213329732145</t>
  </si>
  <si>
    <t>张*领</t>
  </si>
  <si>
    <t>F490213300248093</t>
  </si>
  <si>
    <t>魏*英</t>
  </si>
  <si>
    <t>F490213273260046</t>
  </si>
  <si>
    <t>靳*超</t>
  </si>
  <si>
    <t>F490213264524031</t>
  </si>
  <si>
    <t>冯*</t>
  </si>
  <si>
    <t>F490212629758916</t>
  </si>
  <si>
    <t>陈*华</t>
  </si>
  <si>
    <t>F490212625702909</t>
  </si>
  <si>
    <t>F490212621802902</t>
  </si>
  <si>
    <t>侯*琴</t>
  </si>
  <si>
    <t>F490213230983972</t>
  </si>
  <si>
    <t>冯*化</t>
  </si>
  <si>
    <t>F490213219595952</t>
  </si>
  <si>
    <t>丁*珍</t>
  </si>
  <si>
    <t>F490212520246723</t>
  </si>
  <si>
    <t>F490211887353612</t>
  </si>
  <si>
    <t>F490212479530652</t>
  </si>
  <si>
    <t>张*厚</t>
  </si>
  <si>
    <t>F490212473758642</t>
  </si>
  <si>
    <t>张*周</t>
  </si>
  <si>
    <t>F490212469546634</t>
  </si>
  <si>
    <t>周*香</t>
  </si>
  <si>
    <t>F490211854749554</t>
  </si>
  <si>
    <t>F490211839305527</t>
  </si>
  <si>
    <t>翟*英</t>
  </si>
  <si>
    <t>F490211835873521</t>
  </si>
  <si>
    <t>丁*干</t>
  </si>
  <si>
    <t>F490212433042570</t>
  </si>
  <si>
    <t>杨*美</t>
  </si>
  <si>
    <t>F490212428830563</t>
  </si>
  <si>
    <t>F490211815749486</t>
  </si>
  <si>
    <t>F490211811849479</t>
  </si>
  <si>
    <t>F490211789541440</t>
  </si>
  <si>
    <t>F490211760681389</t>
  </si>
  <si>
    <t>王*言</t>
  </si>
  <si>
    <t>F490211756469382</t>
  </si>
  <si>
    <t>F490211746641365</t>
  </si>
  <si>
    <t>F490211742585357</t>
  </si>
  <si>
    <t>耿*芹</t>
  </si>
  <si>
    <t>F490211701089285</t>
  </si>
  <si>
    <t>崔*东</t>
  </si>
  <si>
    <t>F490211697501278</t>
  </si>
  <si>
    <t>F490211693133271</t>
  </si>
  <si>
    <t>翟*爱</t>
  </si>
  <si>
    <t>F490211075840186</t>
  </si>
  <si>
    <t>吴*碰</t>
  </si>
  <si>
    <t>F490211071316178</t>
  </si>
  <si>
    <t>王*明</t>
  </si>
  <si>
    <t>F490211067104171</t>
  </si>
  <si>
    <t>F490211062424163</t>
  </si>
  <si>
    <t>F490211665365222</t>
  </si>
  <si>
    <t>F490211660685214</t>
  </si>
  <si>
    <t>崔*敏</t>
  </si>
  <si>
    <t>F490211652729200</t>
  </si>
  <si>
    <t>F490211648829193</t>
  </si>
  <si>
    <t>卓*臣</t>
  </si>
  <si>
    <t>F490211035748116</t>
  </si>
  <si>
    <t>温*永</t>
  </si>
  <si>
    <t>F490211026700100</t>
  </si>
  <si>
    <t>姚*银</t>
  </si>
  <si>
    <t>F490211022488093</t>
  </si>
  <si>
    <t>温*彩</t>
  </si>
  <si>
    <t>F490211018588086</t>
  </si>
  <si>
    <t>F490211612481129</t>
  </si>
  <si>
    <t>杨*申</t>
  </si>
  <si>
    <t>F490211607645120</t>
  </si>
  <si>
    <t>任*付</t>
  </si>
  <si>
    <t>F490210991756039</t>
  </si>
  <si>
    <t>陈*东</t>
  </si>
  <si>
    <t>F490210975688010</t>
  </si>
  <si>
    <t>卓*荣</t>
  </si>
  <si>
    <t>F490210950103965</t>
  </si>
  <si>
    <t>温*停</t>
  </si>
  <si>
    <t>F490210946047958</t>
  </si>
  <si>
    <t>温*胜</t>
  </si>
  <si>
    <t>F490210937311943</t>
  </si>
  <si>
    <t>王*周</t>
  </si>
  <si>
    <t>F490210933099936</t>
  </si>
  <si>
    <t>葛*翠</t>
  </si>
  <si>
    <t>F490210929043928</t>
  </si>
  <si>
    <t>F490210925611922</t>
  </si>
  <si>
    <t>刘*良</t>
  </si>
  <si>
    <t>F490210912507899</t>
  </si>
  <si>
    <t>F490210908139892</t>
  </si>
  <si>
    <t>F490210874443833</t>
  </si>
  <si>
    <t>刘*灵</t>
  </si>
  <si>
    <t>F490210238742716</t>
  </si>
  <si>
    <t>F490210168386592</t>
  </si>
  <si>
    <t>F490209532685476</t>
  </si>
  <si>
    <t>F490210130166525</t>
  </si>
  <si>
    <t>温*凯</t>
  </si>
  <si>
    <t>F490209496337412</t>
  </si>
  <si>
    <t>陈*林</t>
  </si>
  <si>
    <t>F490209483077389</t>
  </si>
  <si>
    <t>刘*昌</t>
  </si>
  <si>
    <t>F490209478241380</t>
  </si>
  <si>
    <t>毛*一</t>
  </si>
  <si>
    <t>F490209474029373</t>
  </si>
  <si>
    <t>耿*</t>
  </si>
  <si>
    <t>F490209469349365</t>
  </si>
  <si>
    <t>朱*付</t>
  </si>
  <si>
    <t>F490209445325322</t>
  </si>
  <si>
    <t>卢*</t>
  </si>
  <si>
    <t>F490209431753299</t>
  </si>
  <si>
    <t>F490209426761290</t>
  </si>
  <si>
    <t>刘*芬</t>
  </si>
  <si>
    <t>F490209422393282</t>
  </si>
  <si>
    <t>柴*付</t>
  </si>
  <si>
    <t>F490209417869274</t>
  </si>
  <si>
    <t>巩*录</t>
  </si>
  <si>
    <t>F490212719615073</t>
  </si>
  <si>
    <t>葛*享</t>
  </si>
  <si>
    <t>F490212715871067</t>
  </si>
  <si>
    <t>F490212703859046</t>
  </si>
  <si>
    <t>张*春</t>
  </si>
  <si>
    <t>F490212699959039</t>
  </si>
  <si>
    <t>张*启</t>
  </si>
  <si>
    <t>F490212692471026</t>
  </si>
  <si>
    <t>任*连</t>
  </si>
  <si>
    <t>F490212686699016</t>
  </si>
  <si>
    <t>张*山</t>
  </si>
  <si>
    <t>F490212662518973</t>
  </si>
  <si>
    <t>F490212653938958</t>
  </si>
  <si>
    <t>张*付</t>
  </si>
  <si>
    <t>F490212642394938</t>
  </si>
  <si>
    <t>韩*勤</t>
  </si>
  <si>
    <t>F490212638182930</t>
  </si>
  <si>
    <t>万*侠</t>
  </si>
  <si>
    <t>F490212617122893</t>
  </si>
  <si>
    <t>F490212613222887</t>
  </si>
  <si>
    <t>F490212600118864</t>
  </si>
  <si>
    <t>F490212595906856</t>
  </si>
  <si>
    <t>张*夫</t>
  </si>
  <si>
    <t>F490212590602847</t>
  </si>
  <si>
    <t>张*合</t>
  </si>
  <si>
    <t>F490211968005753</t>
  </si>
  <si>
    <t>车*胜</t>
  </si>
  <si>
    <t>F490211964573747</t>
  </si>
  <si>
    <t>F490211956929734</t>
  </si>
  <si>
    <t>F490212556750787</t>
  </si>
  <si>
    <t>张*从</t>
  </si>
  <si>
    <t>F490211928381684</t>
  </si>
  <si>
    <t>F490211919645668</t>
  </si>
  <si>
    <t>徐*华</t>
  </si>
  <si>
    <t>F490211912313656</t>
  </si>
  <si>
    <t>F490211908413649</t>
  </si>
  <si>
    <t>李*冬</t>
  </si>
  <si>
    <t>F490211875497591</t>
  </si>
  <si>
    <t>侯*华</t>
  </si>
  <si>
    <t>F490211867073576</t>
  </si>
  <si>
    <t>朱*彬</t>
  </si>
  <si>
    <t>F490211233556463</t>
  </si>
  <si>
    <t>汤*兵</t>
  </si>
  <si>
    <t>F490211832597516</t>
  </si>
  <si>
    <t>F490211827917507</t>
  </si>
  <si>
    <t>F490211824485501</t>
  </si>
  <si>
    <t>F490211819805493</t>
  </si>
  <si>
    <t>翟*</t>
  </si>
  <si>
    <t>F490211198144401</t>
  </si>
  <si>
    <t>汤*仁</t>
  </si>
  <si>
    <t>F490211176148363</t>
  </si>
  <si>
    <t>仝*举</t>
  </si>
  <si>
    <t>F490211773941412</t>
  </si>
  <si>
    <t>F490211151968320</t>
  </si>
  <si>
    <t>F490210454335095</t>
  </si>
  <si>
    <t>F490210445755080</t>
  </si>
  <si>
    <t>刘*妮</t>
  </si>
  <si>
    <t>F490211053220147</t>
  </si>
  <si>
    <t>F490211048540138</t>
  </si>
  <si>
    <t>温*收</t>
  </si>
  <si>
    <t>F490211039960123</t>
  </si>
  <si>
    <t>温*堂</t>
  </si>
  <si>
    <t>F490210409875017</t>
  </si>
  <si>
    <t>刘*利</t>
  </si>
  <si>
    <t>F490210406287010</t>
  </si>
  <si>
    <t>F490210396146993</t>
  </si>
  <si>
    <t>刘*勋</t>
  </si>
  <si>
    <t>F490211014532079</t>
  </si>
  <si>
    <t>F490211005328062</t>
  </si>
  <si>
    <t>吴*英</t>
  </si>
  <si>
    <t>F490211000336054</t>
  </si>
  <si>
    <t>F490210365414939</t>
  </si>
  <si>
    <t>F490210356366923</t>
  </si>
  <si>
    <t>F490210320642860</t>
  </si>
  <si>
    <t>刘*香</t>
  </si>
  <si>
    <t>F490210315650851</t>
  </si>
  <si>
    <t>F490210272906776</t>
  </si>
  <si>
    <t>F490210255590746</t>
  </si>
  <si>
    <t>刘*后</t>
  </si>
  <si>
    <t>F490210208946664</t>
  </si>
  <si>
    <t>F490210204422656</t>
  </si>
  <si>
    <t>吴*为</t>
  </si>
  <si>
    <t>F490209568565539</t>
  </si>
  <si>
    <t>F490209564197531</t>
  </si>
  <si>
    <t>F490209523949461</t>
  </si>
  <si>
    <t>F490209518489451</t>
  </si>
  <si>
    <t>F490209514121443</t>
  </si>
  <si>
    <t>任*民</t>
  </si>
  <si>
    <t>F490209509285435</t>
  </si>
  <si>
    <t>周*坤</t>
  </si>
  <si>
    <t>F490209499925418</t>
  </si>
  <si>
    <t>张*刚</t>
  </si>
  <si>
    <t>F490209453905338</t>
  </si>
  <si>
    <t>李*装</t>
  </si>
  <si>
    <t>F490209449537330</t>
  </si>
  <si>
    <t>毛*周</t>
  </si>
  <si>
    <t>F490208860480295</t>
  </si>
  <si>
    <t>梁*荣</t>
  </si>
  <si>
    <t>F490208850964279</t>
  </si>
  <si>
    <t>刘*珍</t>
  </si>
  <si>
    <t>F490212676402998</t>
  </si>
  <si>
    <t>单*菊</t>
  </si>
  <si>
    <t>F490212048657895</t>
  </si>
  <si>
    <t>F490212038673877</t>
  </si>
  <si>
    <t>王*连</t>
  </si>
  <si>
    <t>F490212034461870</t>
  </si>
  <si>
    <t>F490212029937862</t>
  </si>
  <si>
    <t>梁*海</t>
  </si>
  <si>
    <t>F490212026349856</t>
  </si>
  <si>
    <t>张*力</t>
  </si>
  <si>
    <t>F490212017925841</t>
  </si>
  <si>
    <t>F490212014337835</t>
  </si>
  <si>
    <t>王*银</t>
  </si>
  <si>
    <t>F490212009501826</t>
  </si>
  <si>
    <t>F490211980797776</t>
  </si>
  <si>
    <t>F490211972997762</t>
  </si>
  <si>
    <t>艾*兰</t>
  </si>
  <si>
    <t>F490211952717726</t>
  </si>
  <si>
    <t>李*顺</t>
  </si>
  <si>
    <t>F490211944449712</t>
  </si>
  <si>
    <t>F490211935713697</t>
  </si>
  <si>
    <t>王*本</t>
  </si>
  <si>
    <t>F490211313896604</t>
  </si>
  <si>
    <t>F490211899989634</t>
  </si>
  <si>
    <t>孔*莲</t>
  </si>
  <si>
    <t>F490211283632551</t>
  </si>
  <si>
    <t>孔*华</t>
  </si>
  <si>
    <t>F490211273804534</t>
  </si>
  <si>
    <t>汤*洋</t>
  </si>
  <si>
    <t>F490211261792513</t>
  </si>
  <si>
    <t>F490211253836499</t>
  </si>
  <si>
    <t>蒋*精</t>
  </si>
  <si>
    <t>F490211249468491</t>
  </si>
  <si>
    <t>王*宗</t>
  </si>
  <si>
    <t>F490211228876455</t>
  </si>
  <si>
    <t>孔*平</t>
  </si>
  <si>
    <t>F490211224196447</t>
  </si>
  <si>
    <t>蒋*本</t>
  </si>
  <si>
    <t>F490211215460432</t>
  </si>
  <si>
    <t>闫*军</t>
  </si>
  <si>
    <t>F490211207036417</t>
  </si>
  <si>
    <t>蒋*佰</t>
  </si>
  <si>
    <t>F490211202980410</t>
  </si>
  <si>
    <t>汤*银</t>
  </si>
  <si>
    <t>F490210566343291</t>
  </si>
  <si>
    <t>圣*荣</t>
  </si>
  <si>
    <t>F490211160236335</t>
  </si>
  <si>
    <t>胡*珍</t>
  </si>
  <si>
    <t>F490211156180327</t>
  </si>
  <si>
    <t>蒋*彩</t>
  </si>
  <si>
    <t>F490210529683227</t>
  </si>
  <si>
    <t>刘*响</t>
  </si>
  <si>
    <t>F490210525159219</t>
  </si>
  <si>
    <t>许*</t>
  </si>
  <si>
    <t>F490210495207167</t>
  </si>
  <si>
    <t>F490210482727145</t>
  </si>
  <si>
    <t>刘*密</t>
  </si>
  <si>
    <t>F490210478047136</t>
  </si>
  <si>
    <t>朱*盛</t>
  </si>
  <si>
    <t>F490210437799066</t>
  </si>
  <si>
    <t>刘*力</t>
  </si>
  <si>
    <t>F490210425631044</t>
  </si>
  <si>
    <t>刘*飞</t>
  </si>
  <si>
    <t>F490209767621889</t>
  </si>
  <si>
    <t>路*书</t>
  </si>
  <si>
    <t>F490209728621820</t>
  </si>
  <si>
    <t>厉*启</t>
  </si>
  <si>
    <t>F490210344978903</t>
  </si>
  <si>
    <t>丁*勤</t>
  </si>
  <si>
    <t>F490210340922896</t>
  </si>
  <si>
    <t>F490210336866888</t>
  </si>
  <si>
    <t>F490210333434882</t>
  </si>
  <si>
    <t>F490209698045766</t>
  </si>
  <si>
    <t>苏*荣</t>
  </si>
  <si>
    <t>F490209693833759</t>
  </si>
  <si>
    <t>钟*翠</t>
  </si>
  <si>
    <t>F490209683693741</t>
  </si>
  <si>
    <t>靳*兰</t>
  </si>
  <si>
    <t>F490210297398819</t>
  </si>
  <si>
    <t>F490210288506803</t>
  </si>
  <si>
    <t>毛*保</t>
  </si>
  <si>
    <t>F490209645005673</t>
  </si>
  <si>
    <t>厉*伦</t>
  </si>
  <si>
    <t>F490209641261667</t>
  </si>
  <si>
    <t>钱*兵</t>
  </si>
  <si>
    <t>F490209613181617</t>
  </si>
  <si>
    <t>毛*杰</t>
  </si>
  <si>
    <t>F490209596489588</t>
  </si>
  <si>
    <t>时*伟</t>
  </si>
  <si>
    <t>F490209587285572</t>
  </si>
  <si>
    <t>王*成</t>
  </si>
  <si>
    <t>F490209583385565</t>
  </si>
  <si>
    <t>F490209574025549</t>
  </si>
  <si>
    <t>徐*龙</t>
  </si>
  <si>
    <t>F490208878732327</t>
  </si>
  <si>
    <t>魏*玲</t>
  </si>
  <si>
    <t>F490209550625507</t>
  </si>
  <si>
    <t>柴*海</t>
  </si>
  <si>
    <t>F490209546257500</t>
  </si>
  <si>
    <t>毛*佑</t>
  </si>
  <si>
    <t>F490209540953490</t>
  </si>
  <si>
    <t>张*安</t>
  </si>
  <si>
    <t>F490208838328256</t>
  </si>
  <si>
    <t>袁*友</t>
  </si>
  <si>
    <t>F490208834428249</t>
  </si>
  <si>
    <t>王*怀</t>
  </si>
  <si>
    <t>F490211391584741</t>
  </si>
  <si>
    <t>F490211370212703</t>
  </si>
  <si>
    <t>F490211366624697</t>
  </si>
  <si>
    <t>F490211343536657</t>
  </si>
  <si>
    <t>蒋*凯</t>
  </si>
  <si>
    <t>F490211331836636</t>
  </si>
  <si>
    <t>F490210706119537</t>
  </si>
  <si>
    <t>段*花</t>
  </si>
  <si>
    <t>F490211300168580</t>
  </si>
  <si>
    <t>F490211286908557</t>
  </si>
  <si>
    <t>汤*志</t>
  </si>
  <si>
    <t>F490210665403465</t>
  </si>
  <si>
    <t>孙*红</t>
  </si>
  <si>
    <t>F490210607215363</t>
  </si>
  <si>
    <t>徐*科</t>
  </si>
  <si>
    <t>F490210599103349</t>
  </si>
  <si>
    <t>李*泽</t>
  </si>
  <si>
    <t>F490210595671343</t>
  </si>
  <si>
    <t>李*信</t>
  </si>
  <si>
    <t>F490210586467327</t>
  </si>
  <si>
    <t>徐*荣</t>
  </si>
  <si>
    <t>F490210558231277</t>
  </si>
  <si>
    <t>胡*正</t>
  </si>
  <si>
    <t>F490210550275263</t>
  </si>
  <si>
    <t>崔*英</t>
  </si>
  <si>
    <t>F490210543255251</t>
  </si>
  <si>
    <t>F490209894450111</t>
  </si>
  <si>
    <t>吴*才</t>
  </si>
  <si>
    <t>F490210514707201</t>
  </si>
  <si>
    <t>F490210508935191</t>
  </si>
  <si>
    <t>F490210504567183</t>
  </si>
  <si>
    <t>F490209857322046</t>
  </si>
  <si>
    <t>位*甫</t>
  </si>
  <si>
    <t>F490209852954038</t>
  </si>
  <si>
    <t>朱*举</t>
  </si>
  <si>
    <t>F490210458859103</t>
  </si>
  <si>
    <t>F490209813641969</t>
  </si>
  <si>
    <t>厉*名</t>
  </si>
  <si>
    <t>F490209808493960</t>
  </si>
  <si>
    <t>姚*梅</t>
  </si>
  <si>
    <t>F490209804125953</t>
  </si>
  <si>
    <t>毛*明</t>
  </si>
  <si>
    <t>F490209789461927</t>
  </si>
  <si>
    <t>钱*法</t>
  </si>
  <si>
    <t>F490209764189883</t>
  </si>
  <si>
    <t>F490209035824603</t>
  </si>
  <si>
    <t>魏*友</t>
  </si>
  <si>
    <t>F490209710525788</t>
  </si>
  <si>
    <t>F490209706937782</t>
  </si>
  <si>
    <t>吴*华</t>
  </si>
  <si>
    <t>F490209004468548</t>
  </si>
  <si>
    <t>顾*付</t>
  </si>
  <si>
    <t>F490208999476539</t>
  </si>
  <si>
    <t>F490208995888533</t>
  </si>
  <si>
    <t>卢*奎</t>
  </si>
  <si>
    <t>F490209671993721</t>
  </si>
  <si>
    <t>F490208954080460</t>
  </si>
  <si>
    <t>陈*顶</t>
  </si>
  <si>
    <t>F490208949712452</t>
  </si>
  <si>
    <t>高*才</t>
  </si>
  <si>
    <t>F490208917420395</t>
  </si>
  <si>
    <t>金*孝</t>
  </si>
  <si>
    <t>F490208913208388</t>
  </si>
  <si>
    <t>F490208908684380</t>
  </si>
  <si>
    <t>胡*友</t>
  </si>
  <si>
    <t>F490208904784373</t>
  </si>
  <si>
    <t>F490208900884366</t>
  </si>
  <si>
    <t>李*美</t>
  </si>
  <si>
    <t>F490208176263093</t>
  </si>
  <si>
    <t>F490208172831087</t>
  </si>
  <si>
    <t>李*臣</t>
  </si>
  <si>
    <t>F490208050214872</t>
  </si>
  <si>
    <t>韩*合</t>
  </si>
  <si>
    <t>F490208046938866</t>
  </si>
  <si>
    <t>吴*猛</t>
  </si>
  <si>
    <t>F490208038358851</t>
  </si>
  <si>
    <t>屠*玲</t>
  </si>
  <si>
    <t>F490208033522843</t>
  </si>
  <si>
    <t>赵*芬</t>
  </si>
  <si>
    <t>F490208028998835</t>
  </si>
  <si>
    <t>夭*安</t>
  </si>
  <si>
    <t>F490208025566829</t>
  </si>
  <si>
    <t>赵*树</t>
  </si>
  <si>
    <t>F490210748551611</t>
  </si>
  <si>
    <t>F490210744963605</t>
  </si>
  <si>
    <t>郭*荣</t>
  </si>
  <si>
    <t>F490210722031565</t>
  </si>
  <si>
    <t>刘*计</t>
  </si>
  <si>
    <t>F490210714699552</t>
  </si>
  <si>
    <t>F490210710175544</t>
  </si>
  <si>
    <t>F490210074474428</t>
  </si>
  <si>
    <t>侯*标</t>
  </si>
  <si>
    <t>F490210697695522</t>
  </si>
  <si>
    <t>F490210694107516</t>
  </si>
  <si>
    <t>胡*仁</t>
  </si>
  <si>
    <t>F490210689739508</t>
  </si>
  <si>
    <t>沈*伍</t>
  </si>
  <si>
    <t>F490210677883487</t>
  </si>
  <si>
    <t>F490210673515480</t>
  </si>
  <si>
    <t>李*英</t>
  </si>
  <si>
    <t>F490210032666354</t>
  </si>
  <si>
    <t>侯*杰</t>
  </si>
  <si>
    <t>F490210027518345</t>
  </si>
  <si>
    <t>朱*府</t>
  </si>
  <si>
    <t>F490210023930339</t>
  </si>
  <si>
    <t>温*营</t>
  </si>
  <si>
    <t>F490210655887449</t>
  </si>
  <si>
    <t>沈*美</t>
  </si>
  <si>
    <t>F490210651207441</t>
  </si>
  <si>
    <t>沈*瑞</t>
  </si>
  <si>
    <t>F490210647151433</t>
  </si>
  <si>
    <t>徐*金</t>
  </si>
  <si>
    <t>F490210643095426</t>
  </si>
  <si>
    <t>钱*祥</t>
  </si>
  <si>
    <t>F490210638103417</t>
  </si>
  <si>
    <t>F490210634047410</t>
  </si>
  <si>
    <t>F490210629679403</t>
  </si>
  <si>
    <t>胡*元</t>
  </si>
  <si>
    <t>F490209989454278</t>
  </si>
  <si>
    <t>F490209975102253</t>
  </si>
  <si>
    <t>吴*送</t>
  </si>
  <si>
    <t>F490209938598189</t>
  </si>
  <si>
    <t>F490209920034156</t>
  </si>
  <si>
    <t>F490209915198148</t>
  </si>
  <si>
    <t>F490209909582138</t>
  </si>
  <si>
    <t>F490209904590129</t>
  </si>
  <si>
    <t>徐*哲</t>
  </si>
  <si>
    <t>F490209876666080</t>
  </si>
  <si>
    <t>侯*亮</t>
  </si>
  <si>
    <t>F490209867306064</t>
  </si>
  <si>
    <t>吴*付</t>
  </si>
  <si>
    <t>F490209862626055</t>
  </si>
  <si>
    <t>吴*宽</t>
  </si>
  <si>
    <t>F490209182464861</t>
  </si>
  <si>
    <t>F490209177784853</t>
  </si>
  <si>
    <t>张*席</t>
  </si>
  <si>
    <t>F490209173728845</t>
  </si>
  <si>
    <t>刘*方</t>
  </si>
  <si>
    <t>F490209168580836</t>
  </si>
  <si>
    <t>刘*贵</t>
  </si>
  <si>
    <t>F490209831894001</t>
  </si>
  <si>
    <t>厉*雨</t>
  </si>
  <si>
    <t>F490209822221984</t>
  </si>
  <si>
    <t>厉*展</t>
  </si>
  <si>
    <t>F490209817229976</t>
  </si>
  <si>
    <t>毛*抗</t>
  </si>
  <si>
    <t>F490209130360769</t>
  </si>
  <si>
    <t>高*赛</t>
  </si>
  <si>
    <t>F490209126616763</t>
  </si>
  <si>
    <t>F490209122872756</t>
  </si>
  <si>
    <t>叶*</t>
  </si>
  <si>
    <t>F490209118192748</t>
  </si>
  <si>
    <t>F490209779789910</t>
  </si>
  <si>
    <t>褚*羊</t>
  </si>
  <si>
    <t>F490209093856705</t>
  </si>
  <si>
    <t>张*武</t>
  </si>
  <si>
    <t>F490209070144664</t>
  </si>
  <si>
    <t>吴*艳</t>
  </si>
  <si>
    <t>F490209031300595</t>
  </si>
  <si>
    <t>F490209023500582</t>
  </si>
  <si>
    <t>孙*云</t>
  </si>
  <si>
    <t>F490208411979508</t>
  </si>
  <si>
    <t>F490208982004509</t>
  </si>
  <si>
    <t>F490208967964484</t>
  </si>
  <si>
    <t>崔*庆</t>
  </si>
  <si>
    <t>F490208369235432</t>
  </si>
  <si>
    <t>F490208926000410</t>
  </si>
  <si>
    <t>F490208319315345</t>
  </si>
  <si>
    <t>F490208315259338</t>
  </si>
  <si>
    <t>F490208280315276</t>
  </si>
  <si>
    <t>田*虎</t>
  </si>
  <si>
    <t>F490208276103269</t>
  </si>
  <si>
    <t>F490208264871249</t>
  </si>
  <si>
    <t>魏*庭</t>
  </si>
  <si>
    <t>F490208224623178</t>
  </si>
  <si>
    <t>鲍*厚</t>
  </si>
  <si>
    <t>F490208212143157</t>
  </si>
  <si>
    <t>F490208203251141</t>
  </si>
  <si>
    <t>F490208194671126</t>
  </si>
  <si>
    <t>F490208188119114</t>
  </si>
  <si>
    <t>赵*奎</t>
  </si>
  <si>
    <t>F490208167371078</t>
  </si>
  <si>
    <t>F490208163315071</t>
  </si>
  <si>
    <t>尤*亮</t>
  </si>
  <si>
    <t>F490208158479062</t>
  </si>
  <si>
    <t>姚*芳</t>
  </si>
  <si>
    <t>F490208153487053</t>
  </si>
  <si>
    <t>F490208149119046</t>
  </si>
  <si>
    <t>F490208137263025</t>
  </si>
  <si>
    <t>高*堂</t>
  </si>
  <si>
    <t>F490208133207018</t>
  </si>
  <si>
    <t>鲍*化</t>
  </si>
  <si>
    <t>F490208020730820</t>
  </si>
  <si>
    <t>F490210069794419</t>
  </si>
  <si>
    <t>徐*标</t>
  </si>
  <si>
    <t>F490210061526405</t>
  </si>
  <si>
    <t>金*迎</t>
  </si>
  <si>
    <t>F490210049046383</t>
  </si>
  <si>
    <t>F490210041246369</t>
  </si>
  <si>
    <t>李*芹</t>
  </si>
  <si>
    <t>F490210013166320</t>
  </si>
  <si>
    <t>徐*云</t>
  </si>
  <si>
    <t>F490209999126295</t>
  </si>
  <si>
    <t>侯*柱</t>
  </si>
  <si>
    <t>F490209994290287</t>
  </si>
  <si>
    <t>葛*兰</t>
  </si>
  <si>
    <t>F490209320525103</t>
  </si>
  <si>
    <t>F490209316313096</t>
  </si>
  <si>
    <t>周*堂</t>
  </si>
  <si>
    <t>F490209961062228</t>
  </si>
  <si>
    <t>F490209956850221</t>
  </si>
  <si>
    <t>金*广</t>
  </si>
  <si>
    <t>F490209943746198</t>
  </si>
  <si>
    <t>F490209279185031</t>
  </si>
  <si>
    <t>F490209269045013</t>
  </si>
  <si>
    <t>F490209265145006</t>
  </si>
  <si>
    <t>F490209217408922</t>
  </si>
  <si>
    <t>马*侠</t>
  </si>
  <si>
    <t>F490209213976916</t>
  </si>
  <si>
    <t>韩*华</t>
  </si>
  <si>
    <t>F490209199780891</t>
  </si>
  <si>
    <t>胡*化</t>
  </si>
  <si>
    <t>F490209195724884</t>
  </si>
  <si>
    <t>周*文</t>
  </si>
  <si>
    <t>F490209190732875</t>
  </si>
  <si>
    <t>毛*红</t>
  </si>
  <si>
    <t>F490209147052799</t>
  </si>
  <si>
    <t>F490209105712726</t>
  </si>
  <si>
    <t>许*玲</t>
  </si>
  <si>
    <t>F490209100720717</t>
  </si>
  <si>
    <t>F490208518995695</t>
  </si>
  <si>
    <t>F490208514471688</t>
  </si>
  <si>
    <t>任*怀</t>
  </si>
  <si>
    <t>F490208510103680</t>
  </si>
  <si>
    <t>F490208502147666</t>
  </si>
  <si>
    <t>F490208492475649</t>
  </si>
  <si>
    <t>任*国</t>
  </si>
  <si>
    <t>F490209059848645</t>
  </si>
  <si>
    <t>汪*亮</t>
  </si>
  <si>
    <t>F490208468607607</t>
  </si>
  <si>
    <t>任*众</t>
  </si>
  <si>
    <t>F490208445987567</t>
  </si>
  <si>
    <t>王*生</t>
  </si>
  <si>
    <t>F490208441619560</t>
  </si>
  <si>
    <t>李*海</t>
  </si>
  <si>
    <t>F490208399343485</t>
  </si>
  <si>
    <t>沈*飞</t>
  </si>
  <si>
    <t>F490208391543472</t>
  </si>
  <si>
    <t>邵*心</t>
  </si>
  <si>
    <t>F490208383587458</t>
  </si>
  <si>
    <t>F490208377971448</t>
  </si>
  <si>
    <t>张*涛</t>
  </si>
  <si>
    <t>F490208344743389</t>
  </si>
  <si>
    <t>F490208340063381</t>
  </si>
  <si>
    <t>田*山</t>
  </si>
  <si>
    <t>F490208307147323</t>
  </si>
  <si>
    <t>孙*珍</t>
  </si>
  <si>
    <t>F490208303247317</t>
  </si>
  <si>
    <t>位*红</t>
  </si>
  <si>
    <t>F490208298255308</t>
  </si>
  <si>
    <t>F490208288739291</t>
  </si>
  <si>
    <t>F490208284527284</t>
  </si>
  <si>
    <t>杜*英</t>
  </si>
  <si>
    <t>F490208240067206</t>
  </si>
  <si>
    <t>F490208235855198</t>
  </si>
  <si>
    <t>F490209404297250</t>
  </si>
  <si>
    <t>F490209391349228</t>
  </si>
  <si>
    <t>索*民</t>
  </si>
  <si>
    <t>F490209374969199</t>
  </si>
  <si>
    <t>张*丁</t>
  </si>
  <si>
    <t>F490209366233184</t>
  </si>
  <si>
    <t>F490209354221162</t>
  </si>
  <si>
    <t>F490209349073153</t>
  </si>
  <si>
    <t>陈*青</t>
  </si>
  <si>
    <t>F490209344393145</t>
  </si>
  <si>
    <t>刘*甫</t>
  </si>
  <si>
    <t>F490209329417119</t>
  </si>
  <si>
    <t>F490209325205112</t>
  </si>
  <si>
    <t>杨*付</t>
  </si>
  <si>
    <t>F490208765008128</t>
  </si>
  <si>
    <t>解*青</t>
  </si>
  <si>
    <t>F490209303833074</t>
  </si>
  <si>
    <t>F490209291977053</t>
  </si>
  <si>
    <t>F490209287453045</t>
  </si>
  <si>
    <t>徐*刚</t>
  </si>
  <si>
    <t>F490209255940990</t>
  </si>
  <si>
    <t>毛*千</t>
  </si>
  <si>
    <t>F490209239560961</t>
  </si>
  <si>
    <t>F490208674371968</t>
  </si>
  <si>
    <t>汤*聪</t>
  </si>
  <si>
    <t>F490208669535960</t>
  </si>
  <si>
    <t>F490208656119936</t>
  </si>
  <si>
    <t>F490208582331807</t>
  </si>
  <si>
    <t>F490208577027797</t>
  </si>
  <si>
    <t>F490208539587732</t>
  </si>
  <si>
    <t>徐*兰</t>
  </si>
  <si>
    <t>F490208530695716</t>
  </si>
  <si>
    <t>F490208476875621</t>
  </si>
  <si>
    <t>任*夫</t>
  </si>
  <si>
    <t>F490208473287615</t>
  </si>
  <si>
    <t>F490208822104228</t>
  </si>
  <si>
    <t>徐*付</t>
  </si>
  <si>
    <t>F490208817112219</t>
  </si>
  <si>
    <t>F490208813056212</t>
  </si>
  <si>
    <t>F490208804008196</t>
  </si>
  <si>
    <t>梁*义</t>
  </si>
  <si>
    <t>F490208749096100</t>
  </si>
  <si>
    <t>F490208744416091</t>
  </si>
  <si>
    <t>韩*标</t>
  </si>
  <si>
    <t>F490208739736083</t>
  </si>
  <si>
    <t>F490208736304077</t>
  </si>
  <si>
    <t>F490208732248070</t>
  </si>
  <si>
    <t>F490208722264052</t>
  </si>
  <si>
    <t>F490208705572023</t>
  </si>
  <si>
    <t>F490208697772009</t>
  </si>
  <si>
    <t>褚*</t>
  </si>
  <si>
    <t>F490208690283996</t>
  </si>
  <si>
    <t>F490208686851990</t>
  </si>
  <si>
    <t>F490208683263984</t>
  </si>
  <si>
    <t>F490208652843931</t>
  </si>
  <si>
    <t>张*锋</t>
  </si>
  <si>
    <t>F869416317830000</t>
  </si>
  <si>
    <t>F151306351280000</t>
  </si>
  <si>
    <t>赵*慧</t>
  </si>
  <si>
    <t>F490210264014760</t>
  </si>
  <si>
    <t>F090881014980000</t>
  </si>
  <si>
    <t>赵*化</t>
  </si>
  <si>
    <t>F490209339557137</t>
  </si>
  <si>
    <t>汤*迎</t>
  </si>
  <si>
    <t>F490208145063039</t>
  </si>
  <si>
    <t>赵*哑</t>
  </si>
  <si>
    <t>F490211339480649</t>
  </si>
  <si>
    <t>F765991372420000</t>
  </si>
  <si>
    <t>魏*文</t>
  </si>
  <si>
    <t>F490212005445819</t>
  </si>
  <si>
    <t>魏*侠</t>
  </si>
  <si>
    <t>F490210173534602</t>
  </si>
  <si>
    <t>侯*学</t>
  </si>
  <si>
    <t>F698622752282000</t>
  </si>
  <si>
    <t>姚*</t>
  </si>
  <si>
    <t>F922145836318000</t>
  </si>
  <si>
    <t>F490210116438501</t>
  </si>
  <si>
    <t>温*军</t>
  </si>
  <si>
    <t>F490208590443821</t>
  </si>
  <si>
    <t>F490208660487944</t>
  </si>
  <si>
    <t>艾*强</t>
  </si>
  <si>
    <t>F490211193464393</t>
  </si>
  <si>
    <t>王*权</t>
  </si>
  <si>
    <t>F490210970696002</t>
  </si>
  <si>
    <t>李*之</t>
  </si>
  <si>
    <t>F490211862861569</t>
  </si>
  <si>
    <t>F916062210080000</t>
  </si>
  <si>
    <t>时*财</t>
  </si>
  <si>
    <t>F490212671566989</t>
  </si>
  <si>
    <t>汤*艳</t>
  </si>
  <si>
    <t>F490210017378327</t>
  </si>
  <si>
    <t>F490208567199780</t>
  </si>
  <si>
    <t>时*光</t>
  </si>
  <si>
    <t>F490208548167747</t>
  </si>
  <si>
    <t>卓*东</t>
  </si>
  <si>
    <t>F490208599179836</t>
  </si>
  <si>
    <t>F490210110822491</t>
  </si>
  <si>
    <t>侯*响</t>
  </si>
  <si>
    <t>F490208629287889</t>
  </si>
  <si>
    <t>赵*录</t>
  </si>
  <si>
    <t>F490208586387814</t>
  </si>
  <si>
    <t>F915455198272000</t>
  </si>
  <si>
    <t>刘*民</t>
  </si>
  <si>
    <t>F928186742586000</t>
  </si>
  <si>
    <t>马*博</t>
  </si>
  <si>
    <t>F490208643795915</t>
  </si>
  <si>
    <t>F490208633967897</t>
  </si>
  <si>
    <t>F490210966795995</t>
  </si>
  <si>
    <t>李*秀</t>
  </si>
  <si>
    <t>F903152455480000</t>
  </si>
  <si>
    <t>F490211104388236</t>
  </si>
  <si>
    <t>F490209528161468</t>
  </si>
  <si>
    <t>孙*</t>
  </si>
  <si>
    <t>F655988973070000</t>
  </si>
  <si>
    <t>丁*广</t>
  </si>
  <si>
    <t>F490212291550322</t>
  </si>
  <si>
    <t>F682800294570000</t>
  </si>
  <si>
    <t>F667243012754000</t>
  </si>
  <si>
    <t>张*仁</t>
  </si>
  <si>
    <t>F685428750860000</t>
  </si>
  <si>
    <t>F675920464836000</t>
  </si>
  <si>
    <t>卓*领</t>
  </si>
  <si>
    <t>F490208215419162</t>
  </si>
  <si>
    <t>吴*梅</t>
  </si>
  <si>
    <t>F490211031536109</t>
  </si>
  <si>
    <t>温*超</t>
  </si>
  <si>
    <t>F490210386474976</t>
  </si>
  <si>
    <t>戚*法</t>
  </si>
  <si>
    <t>F658852505690000</t>
  </si>
  <si>
    <t>F505750781002457</t>
  </si>
  <si>
    <t>F497958013164740</t>
  </si>
  <si>
    <t>宋*亚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</si>
</sst>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1" fillId="3" borderId="0" applyNumberFormat="0" applyBorder="0" applyProtection="0"/>
    <xf numFmtId="0" fontId="21" fillId="4" borderId="0" applyNumberFormat="0" applyBorder="0" applyProtection="0"/>
    <xf numFmtId="0" fontId="3" fillId="13" borderId="0" applyNumberFormat="0" applyBorder="0" applyProtection="0"/>
    <xf numFmtId="0" fontId="3" fillId="3" borderId="0" applyNumberFormat="0" applyBorder="0" applyProtection="0"/>
    <xf numFmtId="0" fontId="21" fillId="14" borderId="0" applyNumberFormat="0" applyBorder="0" applyProtection="0"/>
    <xf numFmtId="0" fontId="21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21" fillId="18" borderId="0" applyNumberFormat="0" applyBorder="0" applyProtection="0"/>
    <xf numFmtId="0" fontId="21" fillId="19" borderId="0" applyNumberFormat="0" applyBorder="0" applyProtection="0"/>
    <xf numFmtId="0" fontId="3" fillId="20" borderId="0" applyNumberFormat="0" applyBorder="0" applyProtection="0"/>
    <xf numFmtId="0" fontId="3" fillId="21" borderId="0" applyNumberFormat="0" applyBorder="0" applyProtection="0"/>
    <xf numFmtId="0" fontId="21" fillId="22" borderId="0" applyNumberFormat="0" applyBorder="0" applyProtection="0"/>
    <xf numFmtId="0" fontId="21" fillId="23" borderId="0" applyNumberFormat="0" applyBorder="0" applyProtection="0"/>
    <xf numFmtId="0" fontId="3" fillId="5" borderId="0" applyNumberFormat="0" applyBorder="0" applyProtection="0"/>
    <xf numFmtId="0" fontId="3" fillId="24" borderId="0" applyNumberFormat="0" applyBorder="0" applyProtection="0"/>
    <xf numFmtId="0" fontId="21" fillId="23" borderId="0" applyNumberFormat="0" applyBorder="0" applyProtection="0"/>
    <xf numFmtId="0" fontId="3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3" fillId="9" borderId="0" applyNumberFormat="0" applyBorder="0" applyProtection="0"/>
    <xf numFmtId="0" fontId="23" fillId="3" borderId="0" applyNumberFormat="0" applyBorder="0" applyProtection="0"/>
    <xf numFmtId="0" fontId="23" fillId="13" borderId="0" applyNumberFormat="0" applyBorder="0" applyProtection="0"/>
    <xf numFmtId="0" fontId="23" fillId="25" borderId="0" applyNumberFormat="0" applyBorder="0" applyProtection="0"/>
    <xf numFmtId="0" fontId="23" fillId="20" borderId="0" applyNumberFormat="0" applyBorder="0" applyProtection="0"/>
    <xf numFmtId="0" fontId="23" fillId="5" borderId="0" applyNumberFormat="0" applyBorder="0" applyProtection="0"/>
    <xf numFmtId="0" fontId="23" fillId="26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27" borderId="0" applyNumberFormat="0" applyBorder="0" applyProtection="0"/>
    <xf numFmtId="0" fontId="23" fillId="28" borderId="0" applyNumberFormat="0" applyBorder="0" applyProtection="0"/>
    <xf numFmtId="0" fontId="23" fillId="24" borderId="0" applyNumberFormat="0" applyBorder="0" applyProtection="0"/>
    <xf numFmtId="0" fontId="24" fillId="29" borderId="0" applyNumberFormat="0" applyBorder="0" applyProtection="0"/>
    <xf numFmtId="0" fontId="24" fillId="3" borderId="0" applyNumberFormat="0" applyBorder="0" applyProtection="0"/>
    <xf numFmtId="0" fontId="24" fillId="30" borderId="0" applyNumberFormat="0" applyBorder="0" applyProtection="0"/>
    <xf numFmtId="0" fontId="24" fillId="31" borderId="0" applyNumberFormat="0" applyBorder="0" applyProtection="0"/>
    <xf numFmtId="0" fontId="24" fillId="22" borderId="0" applyNumberFormat="0" applyBorder="0" applyProtection="0"/>
    <xf numFmtId="0" fontId="24" fillId="23" borderId="0" applyNumberFormat="0" applyBorder="0" applyProtection="0"/>
    <xf numFmtId="0" fontId="24" fillId="32" borderId="0" applyNumberFormat="0" applyBorder="0" applyProtection="0"/>
    <xf numFmtId="0" fontId="24" fillId="12" borderId="0" applyNumberFormat="0" applyBorder="0" applyProtection="0"/>
    <xf numFmtId="0" fontId="24" fillId="33" borderId="0" applyNumberFormat="0" applyBorder="0" applyProtection="0"/>
    <xf numFmtId="0" fontId="24" fillId="15" borderId="0" applyNumberFormat="0" applyBorder="0" applyProtection="0"/>
    <xf numFmtId="0" fontId="24" fillId="19" borderId="0" applyNumberFormat="0" applyBorder="0" applyProtection="0"/>
    <xf numFmtId="0" fontId="24" fillId="23" borderId="0" applyNumberFormat="0" applyBorder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2" xfId="49" applyNumberFormat="1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20% - 着色 1" xfId="55"/>
    <cellStyle name="20% - 着色 2" xfId="56"/>
    <cellStyle name="20% - 着色 3" xfId="57"/>
    <cellStyle name="20% - 着色 4" xfId="58"/>
    <cellStyle name="20% - 着色 5" xfId="59"/>
    <cellStyle name="20% - 着色 6" xfId="60"/>
    <cellStyle name="40% - 着色 1" xfId="61"/>
    <cellStyle name="40% - 着色 2" xfId="62"/>
    <cellStyle name="40% - 着色 3" xfId="63"/>
    <cellStyle name="40% - 着色 4" xfId="64"/>
    <cellStyle name="40% - 着色 5" xfId="65"/>
    <cellStyle name="40% - 着色 6" xfId="66"/>
    <cellStyle name="60% - 着色 1" xfId="67"/>
    <cellStyle name="60% - 着色 2" xfId="68"/>
    <cellStyle name="60% - 着色 3" xfId="69"/>
    <cellStyle name="60% - 着色 4" xfId="70"/>
    <cellStyle name="60% - 着色 5" xfId="71"/>
    <cellStyle name="60% - 着色 6" xfId="72"/>
    <cellStyle name="着色 1" xfId="73"/>
    <cellStyle name="着色 2" xfId="74"/>
    <cellStyle name="着色 3" xfId="75"/>
    <cellStyle name="着色 4" xfId="76"/>
    <cellStyle name="着色 5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78"/>
  <sheetViews>
    <sheetView showGridLines="0" tabSelected="1" workbookViewId="0">
      <selection activeCell="H6" sqref="H6"/>
    </sheetView>
  </sheetViews>
  <sheetFormatPr defaultColWidth="9" defaultRowHeight="14.4" outlineLevelCol="4"/>
  <cols>
    <col min="1" max="1" width="9.5" customWidth="1"/>
    <col min="2" max="3" width="20.6296296296296" customWidth="1"/>
    <col min="4" max="4" width="23.6296296296296" customWidth="1"/>
    <col min="5" max="5" width="18.6296296296296" style="3" customWidth="1"/>
  </cols>
  <sheetData>
    <row r="1" s="1" customFormat="1" ht="37.5" customHeight="1" spans="1:5">
      <c r="A1" s="4" t="s">
        <v>0</v>
      </c>
      <c r="B1" s="5"/>
      <c r="C1" s="5"/>
      <c r="D1" s="5"/>
      <c r="E1" s="6"/>
    </row>
    <row r="2" s="2" customFormat="1" ht="22.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2" customFormat="1" ht="22.5" customHeight="1" spans="1:5">
      <c r="A3" s="9">
        <f>1</f>
        <v>1</v>
      </c>
      <c r="B3" s="9" t="s">
        <v>6</v>
      </c>
      <c r="C3" s="9" t="s">
        <v>7</v>
      </c>
      <c r="D3" s="9" t="s">
        <v>8</v>
      </c>
      <c r="E3" s="8" t="s">
        <v>9</v>
      </c>
    </row>
    <row r="4" s="2" customFormat="1" ht="22.5" customHeight="1" spans="1:5">
      <c r="A4" s="9">
        <f>2</f>
        <v>2</v>
      </c>
      <c r="B4" s="9" t="s">
        <v>10</v>
      </c>
      <c r="C4" s="9" t="s">
        <v>7</v>
      </c>
      <c r="D4" s="9" t="s">
        <v>11</v>
      </c>
      <c r="E4" s="8" t="s">
        <v>12</v>
      </c>
    </row>
    <row r="5" s="2" customFormat="1" ht="22.5" customHeight="1" spans="1:5">
      <c r="A5" s="9">
        <f>3</f>
        <v>3</v>
      </c>
      <c r="B5" s="9" t="s">
        <v>13</v>
      </c>
      <c r="C5" s="9" t="s">
        <v>7</v>
      </c>
      <c r="D5" s="9" t="s">
        <v>14</v>
      </c>
      <c r="E5" s="8" t="s">
        <v>15</v>
      </c>
    </row>
    <row r="6" s="2" customFormat="1" ht="22.5" customHeight="1" spans="1:5">
      <c r="A6" s="9">
        <f>4</f>
        <v>4</v>
      </c>
      <c r="B6" s="9" t="s">
        <v>16</v>
      </c>
      <c r="C6" s="9" t="s">
        <v>7</v>
      </c>
      <c r="D6" s="9" t="s">
        <v>17</v>
      </c>
      <c r="E6" s="8" t="s">
        <v>18</v>
      </c>
    </row>
    <row r="7" s="2" customFormat="1" ht="22.5" customHeight="1" spans="1:5">
      <c r="A7" s="9">
        <f>5</f>
        <v>5</v>
      </c>
      <c r="B7" s="9" t="s">
        <v>19</v>
      </c>
      <c r="C7" s="9" t="s">
        <v>7</v>
      </c>
      <c r="D7" s="9" t="s">
        <v>20</v>
      </c>
      <c r="E7" s="8" t="s">
        <v>21</v>
      </c>
    </row>
    <row r="8" s="2" customFormat="1" ht="22.5" customHeight="1" spans="1:5">
      <c r="A8" s="9">
        <f>6</f>
        <v>6</v>
      </c>
      <c r="B8" s="9" t="s">
        <v>22</v>
      </c>
      <c r="C8" s="9" t="s">
        <v>7</v>
      </c>
      <c r="D8" s="9" t="s">
        <v>23</v>
      </c>
      <c r="E8" s="8" t="s">
        <v>24</v>
      </c>
    </row>
    <row r="9" s="2" customFormat="1" ht="22.5" customHeight="1" spans="1:5">
      <c r="A9" s="9">
        <f>7</f>
        <v>7</v>
      </c>
      <c r="B9" s="9" t="s">
        <v>25</v>
      </c>
      <c r="C9" s="9" t="s">
        <v>7</v>
      </c>
      <c r="D9" s="9" t="s">
        <v>26</v>
      </c>
      <c r="E9" s="8" t="s">
        <v>27</v>
      </c>
    </row>
    <row r="10" s="2" customFormat="1" ht="22.5" customHeight="1" spans="1:5">
      <c r="A10" s="9">
        <f>8</f>
        <v>8</v>
      </c>
      <c r="B10" s="9" t="s">
        <v>28</v>
      </c>
      <c r="C10" s="9" t="s">
        <v>7</v>
      </c>
      <c r="D10" s="9" t="s">
        <v>29</v>
      </c>
      <c r="E10" s="8" t="s">
        <v>30</v>
      </c>
    </row>
    <row r="11" s="2" customFormat="1" ht="22.5" customHeight="1" spans="1:5">
      <c r="A11" s="9">
        <f>9</f>
        <v>9</v>
      </c>
      <c r="B11" s="9" t="s">
        <v>31</v>
      </c>
      <c r="C11" s="9" t="s">
        <v>7</v>
      </c>
      <c r="D11" s="9" t="s">
        <v>26</v>
      </c>
      <c r="E11" s="8" t="s">
        <v>32</v>
      </c>
    </row>
    <row r="12" s="2" customFormat="1" ht="22.5" customHeight="1" spans="1:5">
      <c r="A12" s="9">
        <f>10</f>
        <v>10</v>
      </c>
      <c r="B12" s="9" t="s">
        <v>33</v>
      </c>
      <c r="C12" s="9" t="s">
        <v>7</v>
      </c>
      <c r="D12" s="9" t="s">
        <v>34</v>
      </c>
      <c r="E12" s="8" t="s">
        <v>35</v>
      </c>
    </row>
    <row r="13" s="2" customFormat="1" ht="22.5" customHeight="1" spans="1:5">
      <c r="A13" s="9">
        <f>11</f>
        <v>11</v>
      </c>
      <c r="B13" s="9" t="s">
        <v>36</v>
      </c>
      <c r="C13" s="9" t="s">
        <v>7</v>
      </c>
      <c r="D13" s="9" t="s">
        <v>23</v>
      </c>
      <c r="E13" s="8" t="s">
        <v>37</v>
      </c>
    </row>
    <row r="14" s="2" customFormat="1" ht="22.5" customHeight="1" spans="1:5">
      <c r="A14" s="9">
        <f>12</f>
        <v>12</v>
      </c>
      <c r="B14" s="9" t="s">
        <v>38</v>
      </c>
      <c r="C14" s="9" t="s">
        <v>7</v>
      </c>
      <c r="D14" s="9" t="s">
        <v>29</v>
      </c>
      <c r="E14" s="8" t="s">
        <v>39</v>
      </c>
    </row>
    <row r="15" s="2" customFormat="1" ht="22.5" customHeight="1" spans="1:5">
      <c r="A15" s="9">
        <f>13</f>
        <v>13</v>
      </c>
      <c r="B15" s="9" t="s">
        <v>40</v>
      </c>
      <c r="C15" s="9" t="s">
        <v>7</v>
      </c>
      <c r="D15" s="9" t="s">
        <v>20</v>
      </c>
      <c r="E15" s="8" t="s">
        <v>41</v>
      </c>
    </row>
    <row r="16" s="2" customFormat="1" ht="22.5" customHeight="1" spans="1:5">
      <c r="A16" s="9">
        <f>14</f>
        <v>14</v>
      </c>
      <c r="B16" s="9" t="s">
        <v>42</v>
      </c>
      <c r="C16" s="9" t="s">
        <v>7</v>
      </c>
      <c r="D16" s="9" t="s">
        <v>20</v>
      </c>
      <c r="E16" s="8" t="s">
        <v>43</v>
      </c>
    </row>
    <row r="17" s="2" customFormat="1" ht="22.5" customHeight="1" spans="1:5">
      <c r="A17" s="9">
        <f>15</f>
        <v>15</v>
      </c>
      <c r="B17" s="9" t="s">
        <v>44</v>
      </c>
      <c r="C17" s="9" t="s">
        <v>7</v>
      </c>
      <c r="D17" s="9" t="s">
        <v>8</v>
      </c>
      <c r="E17" s="8" t="s">
        <v>45</v>
      </c>
    </row>
    <row r="18" s="2" customFormat="1" ht="22.5" customHeight="1" spans="1:5">
      <c r="A18" s="9">
        <f>16</f>
        <v>16</v>
      </c>
      <c r="B18" s="9" t="s">
        <v>46</v>
      </c>
      <c r="C18" s="9" t="s">
        <v>7</v>
      </c>
      <c r="D18" s="9" t="s">
        <v>47</v>
      </c>
      <c r="E18" s="8" t="s">
        <v>48</v>
      </c>
    </row>
    <row r="19" s="2" customFormat="1" ht="22.5" customHeight="1" spans="1:5">
      <c r="A19" s="9">
        <f>17</f>
        <v>17</v>
      </c>
      <c r="B19" s="9" t="s">
        <v>49</v>
      </c>
      <c r="C19" s="9" t="s">
        <v>7</v>
      </c>
      <c r="D19" s="9" t="s">
        <v>17</v>
      </c>
      <c r="E19" s="8" t="s">
        <v>50</v>
      </c>
    </row>
    <row r="20" s="2" customFormat="1" ht="22.5" customHeight="1" spans="1:5">
      <c r="A20" s="9">
        <f>18</f>
        <v>18</v>
      </c>
      <c r="B20" s="9" t="s">
        <v>51</v>
      </c>
      <c r="C20" s="9" t="s">
        <v>7</v>
      </c>
      <c r="D20" s="9" t="s">
        <v>23</v>
      </c>
      <c r="E20" s="8" t="s">
        <v>52</v>
      </c>
    </row>
    <row r="21" s="2" customFormat="1" ht="22.5" customHeight="1" spans="1:5">
      <c r="A21" s="9">
        <f>19</f>
        <v>19</v>
      </c>
      <c r="B21" s="9" t="s">
        <v>53</v>
      </c>
      <c r="C21" s="9" t="s">
        <v>7</v>
      </c>
      <c r="D21" s="9" t="s">
        <v>54</v>
      </c>
      <c r="E21" s="8" t="s">
        <v>55</v>
      </c>
    </row>
    <row r="22" s="2" customFormat="1" ht="22.5" customHeight="1" spans="1:5">
      <c r="A22" s="9">
        <f>20</f>
        <v>20</v>
      </c>
      <c r="B22" s="9" t="s">
        <v>56</v>
      </c>
      <c r="C22" s="9" t="s">
        <v>7</v>
      </c>
      <c r="D22" s="9" t="s">
        <v>29</v>
      </c>
      <c r="E22" s="8" t="s">
        <v>57</v>
      </c>
    </row>
    <row r="23" s="2" customFormat="1" ht="22.5" customHeight="1" spans="1:5">
      <c r="A23" s="9">
        <f>21</f>
        <v>21</v>
      </c>
      <c r="B23" s="9" t="s">
        <v>58</v>
      </c>
      <c r="C23" s="9" t="s">
        <v>7</v>
      </c>
      <c r="D23" s="9" t="s">
        <v>59</v>
      </c>
      <c r="E23" s="8" t="s">
        <v>60</v>
      </c>
    </row>
    <row r="24" s="2" customFormat="1" ht="22.5" customHeight="1" spans="1:5">
      <c r="A24" s="9">
        <f>22</f>
        <v>22</v>
      </c>
      <c r="B24" s="9" t="s">
        <v>61</v>
      </c>
      <c r="C24" s="9" t="s">
        <v>7</v>
      </c>
      <c r="D24" s="9" t="s">
        <v>11</v>
      </c>
      <c r="E24" s="8" t="s">
        <v>62</v>
      </c>
    </row>
    <row r="25" s="2" customFormat="1" ht="22.5" customHeight="1" spans="1:5">
      <c r="A25" s="9">
        <f>23</f>
        <v>23</v>
      </c>
      <c r="B25" s="9" t="s">
        <v>63</v>
      </c>
      <c r="C25" s="9" t="s">
        <v>7</v>
      </c>
      <c r="D25" s="9" t="s">
        <v>29</v>
      </c>
      <c r="E25" s="8" t="s">
        <v>64</v>
      </c>
    </row>
    <row r="26" s="2" customFormat="1" ht="22.5" customHeight="1" spans="1:5">
      <c r="A26" s="9">
        <f>24</f>
        <v>24</v>
      </c>
      <c r="B26" s="9" t="s">
        <v>65</v>
      </c>
      <c r="C26" s="9" t="s">
        <v>7</v>
      </c>
      <c r="D26" s="9" t="s">
        <v>29</v>
      </c>
      <c r="E26" s="8" t="s">
        <v>66</v>
      </c>
    </row>
    <row r="27" s="2" customFormat="1" ht="22.5" customHeight="1" spans="1:5">
      <c r="A27" s="9">
        <f>25</f>
        <v>25</v>
      </c>
      <c r="B27" s="9" t="s">
        <v>67</v>
      </c>
      <c r="C27" s="9" t="s">
        <v>7</v>
      </c>
      <c r="D27" s="9" t="s">
        <v>47</v>
      </c>
      <c r="E27" s="8" t="s">
        <v>68</v>
      </c>
    </row>
    <row r="28" s="2" customFormat="1" ht="22.5" customHeight="1" spans="1:5">
      <c r="A28" s="9">
        <f>26</f>
        <v>26</v>
      </c>
      <c r="B28" s="9" t="s">
        <v>69</v>
      </c>
      <c r="C28" s="9" t="s">
        <v>7</v>
      </c>
      <c r="D28" s="9" t="s">
        <v>14</v>
      </c>
      <c r="E28" s="8" t="s">
        <v>70</v>
      </c>
    </row>
    <row r="29" s="2" customFormat="1" ht="22.5" customHeight="1" spans="1:5">
      <c r="A29" s="9">
        <f>27</f>
        <v>27</v>
      </c>
      <c r="B29" s="9" t="s">
        <v>71</v>
      </c>
      <c r="C29" s="9" t="s">
        <v>7</v>
      </c>
      <c r="D29" s="9" t="s">
        <v>8</v>
      </c>
      <c r="E29" s="8" t="s">
        <v>72</v>
      </c>
    </row>
    <row r="30" s="2" customFormat="1" ht="22.5" customHeight="1" spans="1:5">
      <c r="A30" s="9">
        <f>28</f>
        <v>28</v>
      </c>
      <c r="B30" s="9" t="s">
        <v>73</v>
      </c>
      <c r="C30" s="9" t="s">
        <v>7</v>
      </c>
      <c r="D30" s="9" t="s">
        <v>26</v>
      </c>
      <c r="E30" s="8" t="s">
        <v>74</v>
      </c>
    </row>
    <row r="31" s="2" customFormat="1" ht="22.5" customHeight="1" spans="1:5">
      <c r="A31" s="9">
        <f>29</f>
        <v>29</v>
      </c>
      <c r="B31" s="9" t="s">
        <v>75</v>
      </c>
      <c r="C31" s="9" t="s">
        <v>7</v>
      </c>
      <c r="D31" s="9" t="s">
        <v>8</v>
      </c>
      <c r="E31" s="8" t="s">
        <v>76</v>
      </c>
    </row>
    <row r="32" s="2" customFormat="1" ht="22.5" customHeight="1" spans="1:5">
      <c r="A32" s="9">
        <f>30</f>
        <v>30</v>
      </c>
      <c r="B32" s="9" t="s">
        <v>77</v>
      </c>
      <c r="C32" s="9" t="s">
        <v>7</v>
      </c>
      <c r="D32" s="9" t="s">
        <v>11</v>
      </c>
      <c r="E32" s="8" t="s">
        <v>78</v>
      </c>
    </row>
    <row r="33" s="2" customFormat="1" ht="22.5" customHeight="1" spans="1:5">
      <c r="A33" s="9">
        <f>31</f>
        <v>31</v>
      </c>
      <c r="B33" s="9" t="s">
        <v>79</v>
      </c>
      <c r="C33" s="9" t="s">
        <v>7</v>
      </c>
      <c r="D33" s="9" t="s">
        <v>8</v>
      </c>
      <c r="E33" s="8" t="s">
        <v>80</v>
      </c>
    </row>
    <row r="34" s="2" customFormat="1" ht="22.5" customHeight="1" spans="1:5">
      <c r="A34" s="9">
        <f>32</f>
        <v>32</v>
      </c>
      <c r="B34" s="9" t="s">
        <v>81</v>
      </c>
      <c r="C34" s="9" t="s">
        <v>7</v>
      </c>
      <c r="D34" s="9" t="s">
        <v>47</v>
      </c>
      <c r="E34" s="8" t="s">
        <v>82</v>
      </c>
    </row>
    <row r="35" s="2" customFormat="1" ht="22.5" customHeight="1" spans="1:5">
      <c r="A35" s="9">
        <f>33</f>
        <v>33</v>
      </c>
      <c r="B35" s="9" t="s">
        <v>83</v>
      </c>
      <c r="C35" s="9" t="s">
        <v>7</v>
      </c>
      <c r="D35" s="9" t="s">
        <v>47</v>
      </c>
      <c r="E35" s="8" t="s">
        <v>84</v>
      </c>
    </row>
    <row r="36" s="2" customFormat="1" ht="22.5" customHeight="1" spans="1:5">
      <c r="A36" s="9">
        <f>34</f>
        <v>34</v>
      </c>
      <c r="B36" s="9" t="s">
        <v>85</v>
      </c>
      <c r="C36" s="9" t="s">
        <v>7</v>
      </c>
      <c r="D36" s="9" t="s">
        <v>20</v>
      </c>
      <c r="E36" s="8" t="s">
        <v>86</v>
      </c>
    </row>
    <row r="37" s="2" customFormat="1" ht="22.5" customHeight="1" spans="1:5">
      <c r="A37" s="9">
        <f>35</f>
        <v>35</v>
      </c>
      <c r="B37" s="9" t="s">
        <v>87</v>
      </c>
      <c r="C37" s="9" t="s">
        <v>7</v>
      </c>
      <c r="D37" s="9" t="s">
        <v>54</v>
      </c>
      <c r="E37" s="8" t="s">
        <v>88</v>
      </c>
    </row>
    <row r="38" s="2" customFormat="1" ht="22.5" customHeight="1" spans="1:5">
      <c r="A38" s="9">
        <f>36</f>
        <v>36</v>
      </c>
      <c r="B38" s="9" t="s">
        <v>89</v>
      </c>
      <c r="C38" s="9" t="s">
        <v>7</v>
      </c>
      <c r="D38" s="9" t="s">
        <v>14</v>
      </c>
      <c r="E38" s="8" t="s">
        <v>90</v>
      </c>
    </row>
    <row r="39" s="2" customFormat="1" ht="22.5" customHeight="1" spans="1:5">
      <c r="A39" s="9">
        <f>37</f>
        <v>37</v>
      </c>
      <c r="B39" s="9" t="s">
        <v>91</v>
      </c>
      <c r="C39" s="9" t="s">
        <v>7</v>
      </c>
      <c r="D39" s="9" t="s">
        <v>11</v>
      </c>
      <c r="E39" s="8" t="s">
        <v>92</v>
      </c>
    </row>
    <row r="40" s="2" customFormat="1" ht="22.5" customHeight="1" spans="1:5">
      <c r="A40" s="9">
        <f>38</f>
        <v>38</v>
      </c>
      <c r="B40" s="9" t="s">
        <v>93</v>
      </c>
      <c r="C40" s="9" t="s">
        <v>7</v>
      </c>
      <c r="D40" s="9" t="s">
        <v>94</v>
      </c>
      <c r="E40" s="8" t="s">
        <v>95</v>
      </c>
    </row>
    <row r="41" s="2" customFormat="1" ht="22.5" customHeight="1" spans="1:5">
      <c r="A41" s="9">
        <f>39</f>
        <v>39</v>
      </c>
      <c r="B41" s="9" t="s">
        <v>96</v>
      </c>
      <c r="C41" s="9" t="s">
        <v>7</v>
      </c>
      <c r="D41" s="9" t="s">
        <v>14</v>
      </c>
      <c r="E41" s="8" t="s">
        <v>97</v>
      </c>
    </row>
    <row r="42" s="2" customFormat="1" ht="22.5" customHeight="1" spans="1:5">
      <c r="A42" s="9">
        <f>40</f>
        <v>40</v>
      </c>
      <c r="B42" s="9" t="s">
        <v>98</v>
      </c>
      <c r="C42" s="9" t="s">
        <v>7</v>
      </c>
      <c r="D42" s="9" t="s">
        <v>47</v>
      </c>
      <c r="E42" s="8" t="s">
        <v>99</v>
      </c>
    </row>
    <row r="43" s="2" customFormat="1" ht="22.5" customHeight="1" spans="1:5">
      <c r="A43" s="9">
        <f>41</f>
        <v>41</v>
      </c>
      <c r="B43" s="9" t="s">
        <v>100</v>
      </c>
      <c r="C43" s="9" t="s">
        <v>7</v>
      </c>
      <c r="D43" s="9" t="s">
        <v>29</v>
      </c>
      <c r="E43" s="8" t="s">
        <v>101</v>
      </c>
    </row>
    <row r="44" s="2" customFormat="1" ht="22.5" customHeight="1" spans="1:5">
      <c r="A44" s="9">
        <f>42</f>
        <v>42</v>
      </c>
      <c r="B44" s="9" t="s">
        <v>102</v>
      </c>
      <c r="C44" s="9" t="s">
        <v>7</v>
      </c>
      <c r="D44" s="9" t="s">
        <v>34</v>
      </c>
      <c r="E44" s="8" t="s">
        <v>103</v>
      </c>
    </row>
    <row r="45" s="2" customFormat="1" ht="22.5" customHeight="1" spans="1:5">
      <c r="A45" s="9">
        <f>43</f>
        <v>43</v>
      </c>
      <c r="B45" s="9" t="s">
        <v>104</v>
      </c>
      <c r="C45" s="9" t="s">
        <v>7</v>
      </c>
      <c r="D45" s="9" t="s">
        <v>11</v>
      </c>
      <c r="E45" s="8" t="s">
        <v>105</v>
      </c>
    </row>
    <row r="46" s="2" customFormat="1" ht="22.5" customHeight="1" spans="1:5">
      <c r="A46" s="9">
        <f>44</f>
        <v>44</v>
      </c>
      <c r="B46" s="9" t="s">
        <v>106</v>
      </c>
      <c r="C46" s="9" t="s">
        <v>7</v>
      </c>
      <c r="D46" s="9" t="s">
        <v>107</v>
      </c>
      <c r="E46" s="8" t="s">
        <v>108</v>
      </c>
    </row>
    <row r="47" s="2" customFormat="1" ht="22.5" customHeight="1" spans="1:5">
      <c r="A47" s="9">
        <f>45</f>
        <v>45</v>
      </c>
      <c r="B47" s="9" t="s">
        <v>109</v>
      </c>
      <c r="C47" s="9" t="s">
        <v>7</v>
      </c>
      <c r="D47" s="9" t="s">
        <v>20</v>
      </c>
      <c r="E47" s="8" t="s">
        <v>110</v>
      </c>
    </row>
    <row r="48" s="2" customFormat="1" ht="22.5" customHeight="1" spans="1:5">
      <c r="A48" s="9">
        <f>46</f>
        <v>46</v>
      </c>
      <c r="B48" s="9" t="s">
        <v>111</v>
      </c>
      <c r="C48" s="9" t="s">
        <v>7</v>
      </c>
      <c r="D48" s="9" t="s">
        <v>11</v>
      </c>
      <c r="E48" s="8" t="s">
        <v>112</v>
      </c>
    </row>
    <row r="49" s="2" customFormat="1" ht="22.5" customHeight="1" spans="1:5">
      <c r="A49" s="9">
        <f>47</f>
        <v>47</v>
      </c>
      <c r="B49" s="9" t="s">
        <v>113</v>
      </c>
      <c r="C49" s="9" t="s">
        <v>7</v>
      </c>
      <c r="D49" s="9" t="s">
        <v>11</v>
      </c>
      <c r="E49" s="8" t="s">
        <v>114</v>
      </c>
    </row>
    <row r="50" s="2" customFormat="1" ht="22.5" customHeight="1" spans="1:5">
      <c r="A50" s="9">
        <f>48</f>
        <v>48</v>
      </c>
      <c r="B50" s="9" t="s">
        <v>115</v>
      </c>
      <c r="C50" s="9" t="s">
        <v>7</v>
      </c>
      <c r="D50" s="9" t="s">
        <v>47</v>
      </c>
      <c r="E50" s="8" t="s">
        <v>116</v>
      </c>
    </row>
    <row r="51" s="2" customFormat="1" ht="22.5" customHeight="1" spans="1:5">
      <c r="A51" s="9">
        <f>49</f>
        <v>49</v>
      </c>
      <c r="B51" s="9" t="s">
        <v>117</v>
      </c>
      <c r="C51" s="9" t="s">
        <v>7</v>
      </c>
      <c r="D51" s="9" t="s">
        <v>14</v>
      </c>
      <c r="E51" s="8" t="s">
        <v>118</v>
      </c>
    </row>
    <row r="52" s="2" customFormat="1" ht="22.5" customHeight="1" spans="1:5">
      <c r="A52" s="9">
        <f>50</f>
        <v>50</v>
      </c>
      <c r="B52" s="9" t="s">
        <v>119</v>
      </c>
      <c r="C52" s="9" t="s">
        <v>7</v>
      </c>
      <c r="D52" s="9" t="s">
        <v>47</v>
      </c>
      <c r="E52" s="8" t="s">
        <v>120</v>
      </c>
    </row>
    <row r="53" s="2" customFormat="1" ht="22.5" customHeight="1" spans="1:5">
      <c r="A53" s="9">
        <f>51</f>
        <v>51</v>
      </c>
      <c r="B53" s="9" t="s">
        <v>121</v>
      </c>
      <c r="C53" s="9" t="s">
        <v>7</v>
      </c>
      <c r="D53" s="9" t="s">
        <v>11</v>
      </c>
      <c r="E53" s="8" t="s">
        <v>122</v>
      </c>
    </row>
    <row r="54" s="2" customFormat="1" ht="22.5" customHeight="1" spans="1:5">
      <c r="A54" s="9">
        <f>52</f>
        <v>52</v>
      </c>
      <c r="B54" s="9" t="s">
        <v>123</v>
      </c>
      <c r="C54" s="9" t="s">
        <v>7</v>
      </c>
      <c r="D54" s="9" t="s">
        <v>11</v>
      </c>
      <c r="E54" s="8" t="s">
        <v>124</v>
      </c>
    </row>
    <row r="55" s="2" customFormat="1" ht="22.5" customHeight="1" spans="1:5">
      <c r="A55" s="9">
        <f>53</f>
        <v>53</v>
      </c>
      <c r="B55" s="9" t="s">
        <v>125</v>
      </c>
      <c r="C55" s="9" t="s">
        <v>7</v>
      </c>
      <c r="D55" s="9" t="s">
        <v>126</v>
      </c>
      <c r="E55" s="8" t="s">
        <v>127</v>
      </c>
    </row>
    <row r="56" s="2" customFormat="1" ht="22.5" customHeight="1" spans="1:5">
      <c r="A56" s="9">
        <f>54</f>
        <v>54</v>
      </c>
      <c r="B56" s="9" t="s">
        <v>128</v>
      </c>
      <c r="C56" s="9" t="s">
        <v>7</v>
      </c>
      <c r="D56" s="9" t="s">
        <v>26</v>
      </c>
      <c r="E56" s="8" t="s">
        <v>129</v>
      </c>
    </row>
    <row r="57" s="2" customFormat="1" ht="22.5" customHeight="1" spans="1:5">
      <c r="A57" s="9">
        <f>55</f>
        <v>55</v>
      </c>
      <c r="B57" s="9" t="s">
        <v>130</v>
      </c>
      <c r="C57" s="9" t="s">
        <v>7</v>
      </c>
      <c r="D57" s="9" t="s">
        <v>54</v>
      </c>
      <c r="E57" s="8" t="s">
        <v>131</v>
      </c>
    </row>
    <row r="58" s="2" customFormat="1" ht="22.5" customHeight="1" spans="1:5">
      <c r="A58" s="9">
        <f>56</f>
        <v>56</v>
      </c>
      <c r="B58" s="9" t="s">
        <v>132</v>
      </c>
      <c r="C58" s="9" t="s">
        <v>7</v>
      </c>
      <c r="D58" s="9" t="s">
        <v>59</v>
      </c>
      <c r="E58" s="8" t="s">
        <v>133</v>
      </c>
    </row>
    <row r="59" s="2" customFormat="1" ht="22.5" customHeight="1" spans="1:5">
      <c r="A59" s="9">
        <f>57</f>
        <v>57</v>
      </c>
      <c r="B59" s="9" t="s">
        <v>134</v>
      </c>
      <c r="C59" s="9" t="s">
        <v>7</v>
      </c>
      <c r="D59" s="9" t="s">
        <v>14</v>
      </c>
      <c r="E59" s="8" t="s">
        <v>135</v>
      </c>
    </row>
    <row r="60" s="2" customFormat="1" ht="22.5" customHeight="1" spans="1:5">
      <c r="A60" s="9">
        <f>58</f>
        <v>58</v>
      </c>
      <c r="B60" s="9" t="s">
        <v>136</v>
      </c>
      <c r="C60" s="9" t="s">
        <v>7</v>
      </c>
      <c r="D60" s="9" t="s">
        <v>23</v>
      </c>
      <c r="E60" s="8" t="s">
        <v>108</v>
      </c>
    </row>
    <row r="61" s="2" customFormat="1" ht="22.5" customHeight="1" spans="1:5">
      <c r="A61" s="9">
        <f>59</f>
        <v>59</v>
      </c>
      <c r="B61" s="9" t="s">
        <v>137</v>
      </c>
      <c r="C61" s="9" t="s">
        <v>7</v>
      </c>
      <c r="D61" s="9" t="s">
        <v>11</v>
      </c>
      <c r="E61" s="8" t="s">
        <v>138</v>
      </c>
    </row>
    <row r="62" s="2" customFormat="1" ht="22.5" customHeight="1" spans="1:5">
      <c r="A62" s="9">
        <f>60</f>
        <v>60</v>
      </c>
      <c r="B62" s="9" t="s">
        <v>139</v>
      </c>
      <c r="C62" s="9" t="s">
        <v>7</v>
      </c>
      <c r="D62" s="9" t="s">
        <v>29</v>
      </c>
      <c r="E62" s="8" t="s">
        <v>140</v>
      </c>
    </row>
    <row r="63" s="2" customFormat="1" ht="22.5" customHeight="1" spans="1:5">
      <c r="A63" s="9">
        <f>61</f>
        <v>61</v>
      </c>
      <c r="B63" s="9" t="s">
        <v>141</v>
      </c>
      <c r="C63" s="9" t="s">
        <v>7</v>
      </c>
      <c r="D63" s="9" t="s">
        <v>29</v>
      </c>
      <c r="E63" s="8" t="s">
        <v>142</v>
      </c>
    </row>
    <row r="64" s="2" customFormat="1" ht="22.5" customHeight="1" spans="1:5">
      <c r="A64" s="9">
        <f>62</f>
        <v>62</v>
      </c>
      <c r="B64" s="9" t="s">
        <v>143</v>
      </c>
      <c r="C64" s="9" t="s">
        <v>7</v>
      </c>
      <c r="D64" s="9" t="s">
        <v>94</v>
      </c>
      <c r="E64" s="8" t="s">
        <v>144</v>
      </c>
    </row>
    <row r="65" s="2" customFormat="1" ht="22.5" customHeight="1" spans="1:5">
      <c r="A65" s="9">
        <f>63</f>
        <v>63</v>
      </c>
      <c r="B65" s="9" t="s">
        <v>145</v>
      </c>
      <c r="C65" s="9" t="s">
        <v>7</v>
      </c>
      <c r="D65" s="9" t="s">
        <v>34</v>
      </c>
      <c r="E65" s="8" t="s">
        <v>146</v>
      </c>
    </row>
    <row r="66" s="2" customFormat="1" ht="22.5" customHeight="1" spans="1:5">
      <c r="A66" s="9">
        <f>64</f>
        <v>64</v>
      </c>
      <c r="B66" s="9" t="s">
        <v>147</v>
      </c>
      <c r="C66" s="9" t="s">
        <v>7</v>
      </c>
      <c r="D66" s="9" t="s">
        <v>8</v>
      </c>
      <c r="E66" s="8" t="s">
        <v>148</v>
      </c>
    </row>
    <row r="67" s="2" customFormat="1" ht="22.5" customHeight="1" spans="1:5">
      <c r="A67" s="9">
        <f>65</f>
        <v>65</v>
      </c>
      <c r="B67" s="9" t="s">
        <v>149</v>
      </c>
      <c r="C67" s="9" t="s">
        <v>7</v>
      </c>
      <c r="D67" s="9" t="s">
        <v>126</v>
      </c>
      <c r="E67" s="8" t="s">
        <v>150</v>
      </c>
    </row>
    <row r="68" s="2" customFormat="1" ht="22.5" customHeight="1" spans="1:5">
      <c r="A68" s="9">
        <f>66</f>
        <v>66</v>
      </c>
      <c r="B68" s="9" t="s">
        <v>151</v>
      </c>
      <c r="C68" s="9" t="s">
        <v>7</v>
      </c>
      <c r="D68" s="9" t="s">
        <v>107</v>
      </c>
      <c r="E68" s="8" t="s">
        <v>152</v>
      </c>
    </row>
    <row r="69" s="2" customFormat="1" ht="22.5" customHeight="1" spans="1:5">
      <c r="A69" s="9">
        <f>67</f>
        <v>67</v>
      </c>
      <c r="B69" s="9" t="s">
        <v>153</v>
      </c>
      <c r="C69" s="9" t="s">
        <v>7</v>
      </c>
      <c r="D69" s="9" t="s">
        <v>20</v>
      </c>
      <c r="E69" s="8" t="s">
        <v>154</v>
      </c>
    </row>
    <row r="70" s="2" customFormat="1" ht="22.5" customHeight="1" spans="1:5">
      <c r="A70" s="9">
        <f>68</f>
        <v>68</v>
      </c>
      <c r="B70" s="9" t="s">
        <v>155</v>
      </c>
      <c r="C70" s="9" t="s">
        <v>7</v>
      </c>
      <c r="D70" s="9" t="s">
        <v>47</v>
      </c>
      <c r="E70" s="8" t="s">
        <v>156</v>
      </c>
    </row>
    <row r="71" s="2" customFormat="1" ht="22.5" customHeight="1" spans="1:5">
      <c r="A71" s="9">
        <f>69</f>
        <v>69</v>
      </c>
      <c r="B71" s="9" t="s">
        <v>157</v>
      </c>
      <c r="C71" s="9" t="s">
        <v>7</v>
      </c>
      <c r="D71" s="9" t="s">
        <v>59</v>
      </c>
      <c r="E71" s="8" t="s">
        <v>158</v>
      </c>
    </row>
    <row r="72" s="2" customFormat="1" ht="22.5" customHeight="1" spans="1:5">
      <c r="A72" s="9">
        <f>70</f>
        <v>70</v>
      </c>
      <c r="B72" s="9" t="s">
        <v>159</v>
      </c>
      <c r="C72" s="9" t="s">
        <v>7</v>
      </c>
      <c r="D72" s="9" t="s">
        <v>14</v>
      </c>
      <c r="E72" s="8" t="s">
        <v>160</v>
      </c>
    </row>
    <row r="73" s="2" customFormat="1" ht="22.5" customHeight="1" spans="1:5">
      <c r="A73" s="9">
        <f>71</f>
        <v>71</v>
      </c>
      <c r="B73" s="9" t="s">
        <v>161</v>
      </c>
      <c r="C73" s="9" t="s">
        <v>7</v>
      </c>
      <c r="D73" s="9" t="s">
        <v>29</v>
      </c>
      <c r="E73" s="8" t="s">
        <v>162</v>
      </c>
    </row>
    <row r="74" s="2" customFormat="1" ht="22.5" customHeight="1" spans="1:5">
      <c r="A74" s="9">
        <f>72</f>
        <v>72</v>
      </c>
      <c r="B74" s="9" t="s">
        <v>163</v>
      </c>
      <c r="C74" s="9" t="s">
        <v>7</v>
      </c>
      <c r="D74" s="9" t="s">
        <v>23</v>
      </c>
      <c r="E74" s="8" t="s">
        <v>164</v>
      </c>
    </row>
    <row r="75" s="2" customFormat="1" ht="22.5" customHeight="1" spans="1:5">
      <c r="A75" s="9">
        <f>73</f>
        <v>73</v>
      </c>
      <c r="B75" s="9" t="s">
        <v>165</v>
      </c>
      <c r="C75" s="9" t="s">
        <v>7</v>
      </c>
      <c r="D75" s="9" t="s">
        <v>47</v>
      </c>
      <c r="E75" s="8" t="s">
        <v>166</v>
      </c>
    </row>
    <row r="76" s="2" customFormat="1" ht="22.5" customHeight="1" spans="1:5">
      <c r="A76" s="9">
        <f>74</f>
        <v>74</v>
      </c>
      <c r="B76" s="9" t="s">
        <v>167</v>
      </c>
      <c r="C76" s="9" t="s">
        <v>7</v>
      </c>
      <c r="D76" s="9" t="s">
        <v>17</v>
      </c>
      <c r="E76" s="8" t="s">
        <v>168</v>
      </c>
    </row>
    <row r="77" s="2" customFormat="1" ht="22.5" customHeight="1" spans="1:5">
      <c r="A77" s="9">
        <f>75</f>
        <v>75</v>
      </c>
      <c r="B77" s="9" t="s">
        <v>169</v>
      </c>
      <c r="C77" s="9" t="s">
        <v>7</v>
      </c>
      <c r="D77" s="9" t="s">
        <v>170</v>
      </c>
      <c r="E77" s="8" t="s">
        <v>62</v>
      </c>
    </row>
    <row r="78" s="2" customFormat="1" ht="22.5" customHeight="1" spans="1:5">
      <c r="A78" s="9">
        <f>76</f>
        <v>76</v>
      </c>
      <c r="B78" s="9" t="s">
        <v>171</v>
      </c>
      <c r="C78" s="9" t="s">
        <v>7</v>
      </c>
      <c r="D78" s="9" t="s">
        <v>34</v>
      </c>
      <c r="E78" s="8" t="s">
        <v>172</v>
      </c>
    </row>
    <row r="79" s="2" customFormat="1" ht="22.5" customHeight="1" spans="1:5">
      <c r="A79" s="9">
        <f>77</f>
        <v>77</v>
      </c>
      <c r="B79" s="9" t="s">
        <v>173</v>
      </c>
      <c r="C79" s="9" t="s">
        <v>7</v>
      </c>
      <c r="D79" s="9" t="s">
        <v>59</v>
      </c>
      <c r="E79" s="8" t="s">
        <v>162</v>
      </c>
    </row>
    <row r="80" s="2" customFormat="1" ht="22.5" customHeight="1" spans="1:5">
      <c r="A80" s="9">
        <f>78</f>
        <v>78</v>
      </c>
      <c r="B80" s="9" t="s">
        <v>174</v>
      </c>
      <c r="C80" s="9" t="s">
        <v>7</v>
      </c>
      <c r="D80" s="9" t="s">
        <v>23</v>
      </c>
      <c r="E80" s="8" t="s">
        <v>175</v>
      </c>
    </row>
    <row r="81" s="2" customFormat="1" ht="22.5" customHeight="1" spans="1:5">
      <c r="A81" s="9">
        <f>79</f>
        <v>79</v>
      </c>
      <c r="B81" s="9" t="s">
        <v>176</v>
      </c>
      <c r="C81" s="9" t="s">
        <v>7</v>
      </c>
      <c r="D81" s="9" t="s">
        <v>34</v>
      </c>
      <c r="E81" s="8" t="s">
        <v>177</v>
      </c>
    </row>
    <row r="82" s="2" customFormat="1" ht="22.5" customHeight="1" spans="1:5">
      <c r="A82" s="9">
        <f>80</f>
        <v>80</v>
      </c>
      <c r="B82" s="9" t="s">
        <v>178</v>
      </c>
      <c r="C82" s="9" t="s">
        <v>7</v>
      </c>
      <c r="D82" s="9" t="s">
        <v>17</v>
      </c>
      <c r="E82" s="8" t="s">
        <v>135</v>
      </c>
    </row>
    <row r="83" s="2" customFormat="1" ht="22.5" customHeight="1" spans="1:5">
      <c r="A83" s="9">
        <f>81</f>
        <v>81</v>
      </c>
      <c r="B83" s="9" t="s">
        <v>179</v>
      </c>
      <c r="C83" s="9" t="s">
        <v>7</v>
      </c>
      <c r="D83" s="9" t="s">
        <v>26</v>
      </c>
      <c r="E83" s="8" t="s">
        <v>180</v>
      </c>
    </row>
    <row r="84" s="2" customFormat="1" ht="22.5" customHeight="1" spans="1:5">
      <c r="A84" s="9">
        <f>82</f>
        <v>82</v>
      </c>
      <c r="B84" s="9" t="s">
        <v>181</v>
      </c>
      <c r="C84" s="9" t="s">
        <v>7</v>
      </c>
      <c r="D84" s="9" t="s">
        <v>182</v>
      </c>
      <c r="E84" s="8" t="s">
        <v>183</v>
      </c>
    </row>
    <row r="85" s="2" customFormat="1" ht="22.5" customHeight="1" spans="1:5">
      <c r="A85" s="9">
        <f>83</f>
        <v>83</v>
      </c>
      <c r="B85" s="9" t="s">
        <v>184</v>
      </c>
      <c r="C85" s="9" t="s">
        <v>7</v>
      </c>
      <c r="D85" s="9" t="s">
        <v>20</v>
      </c>
      <c r="E85" s="8" t="s">
        <v>185</v>
      </c>
    </row>
    <row r="86" s="2" customFormat="1" ht="22.5" customHeight="1" spans="1:5">
      <c r="A86" s="9">
        <f>84</f>
        <v>84</v>
      </c>
      <c r="B86" s="9" t="s">
        <v>186</v>
      </c>
      <c r="C86" s="9" t="s">
        <v>7</v>
      </c>
      <c r="D86" s="9" t="s">
        <v>47</v>
      </c>
      <c r="E86" s="8" t="s">
        <v>187</v>
      </c>
    </row>
    <row r="87" s="2" customFormat="1" ht="22.5" customHeight="1" spans="1:5">
      <c r="A87" s="9">
        <f>85</f>
        <v>85</v>
      </c>
      <c r="B87" s="9" t="s">
        <v>188</v>
      </c>
      <c r="C87" s="9" t="s">
        <v>7</v>
      </c>
      <c r="D87" s="9" t="s">
        <v>26</v>
      </c>
      <c r="E87" s="8" t="s">
        <v>189</v>
      </c>
    </row>
    <row r="88" s="2" customFormat="1" ht="22.5" customHeight="1" spans="1:5">
      <c r="A88" s="9">
        <f>86</f>
        <v>86</v>
      </c>
      <c r="B88" s="9" t="s">
        <v>190</v>
      </c>
      <c r="C88" s="9" t="s">
        <v>7</v>
      </c>
      <c r="D88" s="9" t="s">
        <v>26</v>
      </c>
      <c r="E88" s="8" t="s">
        <v>191</v>
      </c>
    </row>
    <row r="89" s="2" customFormat="1" ht="22.5" customHeight="1" spans="1:5">
      <c r="A89" s="9">
        <f>87</f>
        <v>87</v>
      </c>
      <c r="B89" s="9" t="s">
        <v>192</v>
      </c>
      <c r="C89" s="9" t="s">
        <v>7</v>
      </c>
      <c r="D89" s="9" t="s">
        <v>11</v>
      </c>
      <c r="E89" s="8" t="s">
        <v>193</v>
      </c>
    </row>
    <row r="90" s="2" customFormat="1" ht="22.5" customHeight="1" spans="1:5">
      <c r="A90" s="9">
        <f>88</f>
        <v>88</v>
      </c>
      <c r="B90" s="9" t="s">
        <v>194</v>
      </c>
      <c r="C90" s="9" t="s">
        <v>7</v>
      </c>
      <c r="D90" s="9" t="s">
        <v>23</v>
      </c>
      <c r="E90" s="8" t="s">
        <v>195</v>
      </c>
    </row>
    <row r="91" s="2" customFormat="1" ht="22.5" customHeight="1" spans="1:5">
      <c r="A91" s="9">
        <f>89</f>
        <v>89</v>
      </c>
      <c r="B91" s="9" t="s">
        <v>196</v>
      </c>
      <c r="C91" s="9" t="s">
        <v>7</v>
      </c>
      <c r="D91" s="9" t="s">
        <v>20</v>
      </c>
      <c r="E91" s="8" t="s">
        <v>197</v>
      </c>
    </row>
    <row r="92" s="2" customFormat="1" ht="22.5" customHeight="1" spans="1:5">
      <c r="A92" s="9">
        <f>90</f>
        <v>90</v>
      </c>
      <c r="B92" s="9" t="s">
        <v>198</v>
      </c>
      <c r="C92" s="9" t="s">
        <v>7</v>
      </c>
      <c r="D92" s="9" t="s">
        <v>17</v>
      </c>
      <c r="E92" s="8" t="s">
        <v>199</v>
      </c>
    </row>
    <row r="93" s="2" customFormat="1" ht="22.5" customHeight="1" spans="1:5">
      <c r="A93" s="9">
        <f>91</f>
        <v>91</v>
      </c>
      <c r="B93" s="9" t="s">
        <v>200</v>
      </c>
      <c r="C93" s="9" t="s">
        <v>7</v>
      </c>
      <c r="D93" s="9" t="s">
        <v>34</v>
      </c>
      <c r="E93" s="8" t="s">
        <v>201</v>
      </c>
    </row>
    <row r="94" s="2" customFormat="1" ht="22.5" customHeight="1" spans="1:5">
      <c r="A94" s="9">
        <f>92</f>
        <v>92</v>
      </c>
      <c r="B94" s="9" t="s">
        <v>202</v>
      </c>
      <c r="C94" s="9" t="s">
        <v>7</v>
      </c>
      <c r="D94" s="9" t="s">
        <v>170</v>
      </c>
      <c r="E94" s="8" t="s">
        <v>203</v>
      </c>
    </row>
    <row r="95" s="2" customFormat="1" ht="22.5" customHeight="1" spans="1:5">
      <c r="A95" s="9">
        <f>93</f>
        <v>93</v>
      </c>
      <c r="B95" s="9" t="s">
        <v>204</v>
      </c>
      <c r="C95" s="9" t="s">
        <v>7</v>
      </c>
      <c r="D95" s="9" t="s">
        <v>107</v>
      </c>
      <c r="E95" s="8" t="s">
        <v>205</v>
      </c>
    </row>
    <row r="96" s="2" customFormat="1" ht="22.5" customHeight="1" spans="1:5">
      <c r="A96" s="9">
        <f>94</f>
        <v>94</v>
      </c>
      <c r="B96" s="9" t="s">
        <v>206</v>
      </c>
      <c r="C96" s="9" t="s">
        <v>7</v>
      </c>
      <c r="D96" s="9" t="s">
        <v>54</v>
      </c>
      <c r="E96" s="8" t="s">
        <v>207</v>
      </c>
    </row>
    <row r="97" s="2" customFormat="1" ht="22.5" customHeight="1" spans="1:5">
      <c r="A97" s="9">
        <f>95</f>
        <v>95</v>
      </c>
      <c r="B97" s="9" t="s">
        <v>208</v>
      </c>
      <c r="C97" s="9" t="s">
        <v>7</v>
      </c>
      <c r="D97" s="9" t="s">
        <v>54</v>
      </c>
      <c r="E97" s="8" t="s">
        <v>209</v>
      </c>
    </row>
    <row r="98" s="2" customFormat="1" ht="22.5" customHeight="1" spans="1:5">
      <c r="A98" s="9">
        <f>96</f>
        <v>96</v>
      </c>
      <c r="B98" s="9" t="s">
        <v>210</v>
      </c>
      <c r="C98" s="9" t="s">
        <v>7</v>
      </c>
      <c r="D98" s="9" t="s">
        <v>59</v>
      </c>
      <c r="E98" s="8" t="s">
        <v>211</v>
      </c>
    </row>
    <row r="99" s="2" customFormat="1" ht="22.5" customHeight="1" spans="1:5">
      <c r="A99" s="9">
        <f>97</f>
        <v>97</v>
      </c>
      <c r="B99" s="9" t="s">
        <v>212</v>
      </c>
      <c r="C99" s="9" t="s">
        <v>7</v>
      </c>
      <c r="D99" s="9" t="s">
        <v>59</v>
      </c>
      <c r="E99" s="8" t="s">
        <v>213</v>
      </c>
    </row>
    <row r="100" s="2" customFormat="1" ht="22.5" customHeight="1" spans="1:5">
      <c r="A100" s="9">
        <f>98</f>
        <v>98</v>
      </c>
      <c r="B100" s="9" t="s">
        <v>214</v>
      </c>
      <c r="C100" s="9" t="s">
        <v>7</v>
      </c>
      <c r="D100" s="9" t="s">
        <v>11</v>
      </c>
      <c r="E100" s="8" t="s">
        <v>215</v>
      </c>
    </row>
    <row r="101" s="2" customFormat="1" ht="22.5" customHeight="1" spans="1:5">
      <c r="A101" s="9">
        <f>99</f>
        <v>99</v>
      </c>
      <c r="B101" s="9" t="s">
        <v>216</v>
      </c>
      <c r="C101" s="9" t="s">
        <v>7</v>
      </c>
      <c r="D101" s="9" t="s">
        <v>107</v>
      </c>
      <c r="E101" s="8" t="s">
        <v>217</v>
      </c>
    </row>
    <row r="102" s="2" customFormat="1" ht="22.5" customHeight="1" spans="1:5">
      <c r="A102" s="9">
        <f>100</f>
        <v>100</v>
      </c>
      <c r="B102" s="9" t="s">
        <v>218</v>
      </c>
      <c r="C102" s="9" t="s">
        <v>7</v>
      </c>
      <c r="D102" s="9" t="s">
        <v>34</v>
      </c>
      <c r="E102" s="8" t="s">
        <v>219</v>
      </c>
    </row>
    <row r="103" s="2" customFormat="1" ht="22.5" customHeight="1" spans="1:5">
      <c r="A103" s="9">
        <f>101</f>
        <v>101</v>
      </c>
      <c r="B103" s="9" t="s">
        <v>220</v>
      </c>
      <c r="C103" s="9" t="s">
        <v>7</v>
      </c>
      <c r="D103" s="9" t="s">
        <v>23</v>
      </c>
      <c r="E103" s="8" t="s">
        <v>221</v>
      </c>
    </row>
    <row r="104" s="2" customFormat="1" ht="22.5" customHeight="1" spans="1:5">
      <c r="A104" s="9">
        <f>102</f>
        <v>102</v>
      </c>
      <c r="B104" s="9" t="s">
        <v>222</v>
      </c>
      <c r="C104" s="9" t="s">
        <v>7</v>
      </c>
      <c r="D104" s="9" t="s">
        <v>17</v>
      </c>
      <c r="E104" s="8" t="s">
        <v>223</v>
      </c>
    </row>
    <row r="105" s="2" customFormat="1" ht="22.5" customHeight="1" spans="1:5">
      <c r="A105" s="9">
        <f>103</f>
        <v>103</v>
      </c>
      <c r="B105" s="9" t="s">
        <v>224</v>
      </c>
      <c r="C105" s="9" t="s">
        <v>7</v>
      </c>
      <c r="D105" s="9" t="s">
        <v>47</v>
      </c>
      <c r="E105" s="8" t="s">
        <v>225</v>
      </c>
    </row>
    <row r="106" s="2" customFormat="1" ht="22.5" customHeight="1" spans="1:5">
      <c r="A106" s="9">
        <f>104</f>
        <v>104</v>
      </c>
      <c r="B106" s="9" t="s">
        <v>226</v>
      </c>
      <c r="C106" s="9" t="s">
        <v>7</v>
      </c>
      <c r="D106" s="9" t="s">
        <v>126</v>
      </c>
      <c r="E106" s="8" t="s">
        <v>227</v>
      </c>
    </row>
    <row r="107" s="2" customFormat="1" ht="22.5" customHeight="1" spans="1:5">
      <c r="A107" s="9">
        <f>105</f>
        <v>105</v>
      </c>
      <c r="B107" s="9" t="s">
        <v>228</v>
      </c>
      <c r="C107" s="9" t="s">
        <v>7</v>
      </c>
      <c r="D107" s="9" t="s">
        <v>23</v>
      </c>
      <c r="E107" s="8" t="s">
        <v>229</v>
      </c>
    </row>
    <row r="108" s="2" customFormat="1" ht="22.5" customHeight="1" spans="1:5">
      <c r="A108" s="9">
        <f>106</f>
        <v>106</v>
      </c>
      <c r="B108" s="9" t="s">
        <v>230</v>
      </c>
      <c r="C108" s="9" t="s">
        <v>7</v>
      </c>
      <c r="D108" s="9" t="s">
        <v>8</v>
      </c>
      <c r="E108" s="8" t="s">
        <v>231</v>
      </c>
    </row>
    <row r="109" s="2" customFormat="1" ht="22.5" customHeight="1" spans="1:5">
      <c r="A109" s="9">
        <f>107</f>
        <v>107</v>
      </c>
      <c r="B109" s="9" t="s">
        <v>232</v>
      </c>
      <c r="C109" s="9" t="s">
        <v>7</v>
      </c>
      <c r="D109" s="9" t="s">
        <v>59</v>
      </c>
      <c r="E109" s="8" t="s">
        <v>233</v>
      </c>
    </row>
    <row r="110" s="2" customFormat="1" ht="22.5" customHeight="1" spans="1:5">
      <c r="A110" s="9">
        <f>108</f>
        <v>108</v>
      </c>
      <c r="B110" s="9" t="s">
        <v>234</v>
      </c>
      <c r="C110" s="9" t="s">
        <v>7</v>
      </c>
      <c r="D110" s="9" t="s">
        <v>14</v>
      </c>
      <c r="E110" s="8" t="s">
        <v>148</v>
      </c>
    </row>
    <row r="111" s="2" customFormat="1" ht="22.5" customHeight="1" spans="1:5">
      <c r="A111" s="9">
        <f>109</f>
        <v>109</v>
      </c>
      <c r="B111" s="9" t="s">
        <v>235</v>
      </c>
      <c r="C111" s="9" t="s">
        <v>7</v>
      </c>
      <c r="D111" s="9" t="s">
        <v>94</v>
      </c>
      <c r="E111" s="8" t="s">
        <v>236</v>
      </c>
    </row>
    <row r="112" s="2" customFormat="1" ht="22.5" customHeight="1" spans="1:5">
      <c r="A112" s="9">
        <f>110</f>
        <v>110</v>
      </c>
      <c r="B112" s="9" t="s">
        <v>237</v>
      </c>
      <c r="C112" s="9" t="s">
        <v>7</v>
      </c>
      <c r="D112" s="9" t="s">
        <v>182</v>
      </c>
      <c r="E112" s="8" t="s">
        <v>18</v>
      </c>
    </row>
    <row r="113" s="2" customFormat="1" ht="22.5" customHeight="1" spans="1:5">
      <c r="A113" s="9">
        <f>111</f>
        <v>111</v>
      </c>
      <c r="B113" s="9" t="s">
        <v>238</v>
      </c>
      <c r="C113" s="9" t="s">
        <v>7</v>
      </c>
      <c r="D113" s="9" t="s">
        <v>47</v>
      </c>
      <c r="E113" s="8" t="s">
        <v>18</v>
      </c>
    </row>
    <row r="114" s="2" customFormat="1" ht="22.5" customHeight="1" spans="1:5">
      <c r="A114" s="9">
        <f>112</f>
        <v>112</v>
      </c>
      <c r="B114" s="9" t="s">
        <v>239</v>
      </c>
      <c r="C114" s="9" t="s">
        <v>7</v>
      </c>
      <c r="D114" s="9" t="s">
        <v>126</v>
      </c>
      <c r="E114" s="8" t="s">
        <v>148</v>
      </c>
    </row>
    <row r="115" s="2" customFormat="1" ht="22.5" customHeight="1" spans="1:5">
      <c r="A115" s="9">
        <f>113</f>
        <v>113</v>
      </c>
      <c r="B115" s="9" t="s">
        <v>240</v>
      </c>
      <c r="C115" s="9" t="s">
        <v>7</v>
      </c>
      <c r="D115" s="9" t="s">
        <v>107</v>
      </c>
      <c r="E115" s="8" t="s">
        <v>148</v>
      </c>
    </row>
    <row r="116" s="2" customFormat="1" ht="22.5" customHeight="1" spans="1:5">
      <c r="A116" s="9">
        <f>114</f>
        <v>114</v>
      </c>
      <c r="B116" s="9" t="s">
        <v>241</v>
      </c>
      <c r="C116" s="9" t="s">
        <v>7</v>
      </c>
      <c r="D116" s="9" t="s">
        <v>34</v>
      </c>
      <c r="E116" s="8" t="s">
        <v>242</v>
      </c>
    </row>
    <row r="117" s="2" customFormat="1" ht="22.5" customHeight="1" spans="1:5">
      <c r="A117" s="9">
        <f>115</f>
        <v>115</v>
      </c>
      <c r="B117" s="9" t="s">
        <v>243</v>
      </c>
      <c r="C117" s="9" t="s">
        <v>7</v>
      </c>
      <c r="D117" s="9" t="s">
        <v>34</v>
      </c>
      <c r="E117" s="8" t="s">
        <v>244</v>
      </c>
    </row>
    <row r="118" s="2" customFormat="1" ht="22.5" customHeight="1" spans="1:5">
      <c r="A118" s="9">
        <f>116</f>
        <v>116</v>
      </c>
      <c r="B118" s="9" t="s">
        <v>245</v>
      </c>
      <c r="C118" s="9" t="s">
        <v>7</v>
      </c>
      <c r="D118" s="9" t="s">
        <v>54</v>
      </c>
      <c r="E118" s="8" t="s">
        <v>246</v>
      </c>
    </row>
    <row r="119" s="2" customFormat="1" ht="22.5" customHeight="1" spans="1:5">
      <c r="A119" s="9">
        <f>117</f>
        <v>117</v>
      </c>
      <c r="B119" s="9" t="s">
        <v>247</v>
      </c>
      <c r="C119" s="9" t="s">
        <v>7</v>
      </c>
      <c r="D119" s="9" t="s">
        <v>47</v>
      </c>
      <c r="E119" s="8" t="s">
        <v>248</v>
      </c>
    </row>
    <row r="120" s="2" customFormat="1" ht="22.5" customHeight="1" spans="1:5">
      <c r="A120" s="9">
        <f>118</f>
        <v>118</v>
      </c>
      <c r="B120" s="9" t="s">
        <v>249</v>
      </c>
      <c r="C120" s="9" t="s">
        <v>7</v>
      </c>
      <c r="D120" s="9" t="s">
        <v>20</v>
      </c>
      <c r="E120" s="8" t="s">
        <v>250</v>
      </c>
    </row>
    <row r="121" s="2" customFormat="1" ht="22.5" customHeight="1" spans="1:5">
      <c r="A121" s="9">
        <f>119</f>
        <v>119</v>
      </c>
      <c r="B121" s="9" t="s">
        <v>251</v>
      </c>
      <c r="C121" s="9" t="s">
        <v>7</v>
      </c>
      <c r="D121" s="9" t="s">
        <v>20</v>
      </c>
      <c r="E121" s="8" t="s">
        <v>252</v>
      </c>
    </row>
    <row r="122" s="2" customFormat="1" ht="22.5" customHeight="1" spans="1:5">
      <c r="A122" s="9">
        <f>120</f>
        <v>120</v>
      </c>
      <c r="B122" s="9" t="s">
        <v>253</v>
      </c>
      <c r="C122" s="9" t="s">
        <v>7</v>
      </c>
      <c r="D122" s="9" t="s">
        <v>26</v>
      </c>
      <c r="E122" s="8" t="s">
        <v>254</v>
      </c>
    </row>
    <row r="123" s="2" customFormat="1" ht="22.5" customHeight="1" spans="1:5">
      <c r="A123" s="9">
        <f>121</f>
        <v>121</v>
      </c>
      <c r="B123" s="9" t="s">
        <v>255</v>
      </c>
      <c r="C123" s="9" t="s">
        <v>7</v>
      </c>
      <c r="D123" s="9" t="s">
        <v>59</v>
      </c>
      <c r="E123" s="8" t="s">
        <v>256</v>
      </c>
    </row>
    <row r="124" s="2" customFormat="1" ht="22.5" customHeight="1" spans="1:5">
      <c r="A124" s="9">
        <f>122</f>
        <v>122</v>
      </c>
      <c r="B124" s="9" t="s">
        <v>257</v>
      </c>
      <c r="C124" s="9" t="s">
        <v>7</v>
      </c>
      <c r="D124" s="9" t="s">
        <v>47</v>
      </c>
      <c r="E124" s="8" t="s">
        <v>258</v>
      </c>
    </row>
    <row r="125" s="2" customFormat="1" ht="22.5" customHeight="1" spans="1:5">
      <c r="A125" s="9">
        <f>123</f>
        <v>123</v>
      </c>
      <c r="B125" s="9" t="s">
        <v>259</v>
      </c>
      <c r="C125" s="9" t="s">
        <v>7</v>
      </c>
      <c r="D125" s="9" t="s">
        <v>47</v>
      </c>
      <c r="E125" s="8" t="s">
        <v>260</v>
      </c>
    </row>
    <row r="126" s="2" customFormat="1" ht="22.5" customHeight="1" spans="1:5">
      <c r="A126" s="9">
        <f>124</f>
        <v>124</v>
      </c>
      <c r="B126" s="9" t="s">
        <v>261</v>
      </c>
      <c r="C126" s="9" t="s">
        <v>7</v>
      </c>
      <c r="D126" s="9" t="s">
        <v>182</v>
      </c>
      <c r="E126" s="8" t="s">
        <v>262</v>
      </c>
    </row>
    <row r="127" s="2" customFormat="1" ht="22.5" customHeight="1" spans="1:5">
      <c r="A127" s="9">
        <f>125</f>
        <v>125</v>
      </c>
      <c r="B127" s="9" t="s">
        <v>263</v>
      </c>
      <c r="C127" s="9" t="s">
        <v>7</v>
      </c>
      <c r="D127" s="9" t="s">
        <v>8</v>
      </c>
      <c r="E127" s="8" t="s">
        <v>264</v>
      </c>
    </row>
    <row r="128" s="2" customFormat="1" ht="22.5" customHeight="1" spans="1:5">
      <c r="A128" s="9">
        <f>126</f>
        <v>126</v>
      </c>
      <c r="B128" s="9" t="s">
        <v>265</v>
      </c>
      <c r="C128" s="9" t="s">
        <v>7</v>
      </c>
      <c r="D128" s="9" t="s">
        <v>47</v>
      </c>
      <c r="E128" s="8" t="s">
        <v>266</v>
      </c>
    </row>
    <row r="129" s="2" customFormat="1" ht="22.5" customHeight="1" spans="1:5">
      <c r="A129" s="9">
        <f>127</f>
        <v>127</v>
      </c>
      <c r="B129" s="9" t="s">
        <v>267</v>
      </c>
      <c r="C129" s="9" t="s">
        <v>7</v>
      </c>
      <c r="D129" s="9" t="s">
        <v>47</v>
      </c>
      <c r="E129" s="8" t="s">
        <v>268</v>
      </c>
    </row>
    <row r="130" s="2" customFormat="1" ht="22.5" customHeight="1" spans="1:5">
      <c r="A130" s="9">
        <f>128</f>
        <v>128</v>
      </c>
      <c r="B130" s="9" t="s">
        <v>269</v>
      </c>
      <c r="C130" s="9" t="s">
        <v>7</v>
      </c>
      <c r="D130" s="9" t="s">
        <v>126</v>
      </c>
      <c r="E130" s="8" t="s">
        <v>270</v>
      </c>
    </row>
    <row r="131" s="2" customFormat="1" ht="22.5" customHeight="1" spans="1:5">
      <c r="A131" s="9">
        <f>129</f>
        <v>129</v>
      </c>
      <c r="B131" s="9" t="s">
        <v>271</v>
      </c>
      <c r="C131" s="9" t="s">
        <v>7</v>
      </c>
      <c r="D131" s="9" t="s">
        <v>94</v>
      </c>
      <c r="E131" s="8" t="s">
        <v>272</v>
      </c>
    </row>
    <row r="132" s="2" customFormat="1" ht="22.5" customHeight="1" spans="1:5">
      <c r="A132" s="9">
        <f>130</f>
        <v>130</v>
      </c>
      <c r="B132" s="9" t="s">
        <v>273</v>
      </c>
      <c r="C132" s="9" t="s">
        <v>7</v>
      </c>
      <c r="D132" s="9" t="s">
        <v>20</v>
      </c>
      <c r="E132" s="8" t="s">
        <v>274</v>
      </c>
    </row>
    <row r="133" s="2" customFormat="1" ht="22.5" customHeight="1" spans="1:5">
      <c r="A133" s="9">
        <f>131</f>
        <v>131</v>
      </c>
      <c r="B133" s="9" t="s">
        <v>275</v>
      </c>
      <c r="C133" s="9" t="s">
        <v>7</v>
      </c>
      <c r="D133" s="9" t="s">
        <v>29</v>
      </c>
      <c r="E133" s="8" t="s">
        <v>276</v>
      </c>
    </row>
    <row r="134" s="2" customFormat="1" ht="22.5" customHeight="1" spans="1:5">
      <c r="A134" s="9">
        <f>132</f>
        <v>132</v>
      </c>
      <c r="B134" s="9" t="s">
        <v>277</v>
      </c>
      <c r="C134" s="9" t="s">
        <v>7</v>
      </c>
      <c r="D134" s="9" t="s">
        <v>54</v>
      </c>
      <c r="E134" s="8" t="s">
        <v>278</v>
      </c>
    </row>
    <row r="135" s="2" customFormat="1" ht="22.5" customHeight="1" spans="1:5">
      <c r="A135" s="9">
        <f>133</f>
        <v>133</v>
      </c>
      <c r="B135" s="9" t="s">
        <v>279</v>
      </c>
      <c r="C135" s="9" t="s">
        <v>7</v>
      </c>
      <c r="D135" s="9" t="s">
        <v>126</v>
      </c>
      <c r="E135" s="8" t="s">
        <v>148</v>
      </c>
    </row>
    <row r="136" s="2" customFormat="1" ht="22.5" customHeight="1" spans="1:5">
      <c r="A136" s="9">
        <f>134</f>
        <v>134</v>
      </c>
      <c r="B136" s="9" t="s">
        <v>280</v>
      </c>
      <c r="C136" s="9" t="s">
        <v>7</v>
      </c>
      <c r="D136" s="9" t="s">
        <v>47</v>
      </c>
      <c r="E136" s="8" t="s">
        <v>281</v>
      </c>
    </row>
    <row r="137" s="2" customFormat="1" ht="22.5" customHeight="1" spans="1:5">
      <c r="A137" s="9">
        <f>135</f>
        <v>135</v>
      </c>
      <c r="B137" s="9" t="s">
        <v>282</v>
      </c>
      <c r="C137" s="9" t="s">
        <v>7</v>
      </c>
      <c r="D137" s="9" t="s">
        <v>94</v>
      </c>
      <c r="E137" s="8" t="s">
        <v>283</v>
      </c>
    </row>
    <row r="138" s="2" customFormat="1" ht="22.5" customHeight="1" spans="1:5">
      <c r="A138" s="9">
        <f>136</f>
        <v>136</v>
      </c>
      <c r="B138" s="9" t="s">
        <v>284</v>
      </c>
      <c r="C138" s="9" t="s">
        <v>7</v>
      </c>
      <c r="D138" s="9" t="s">
        <v>11</v>
      </c>
      <c r="E138" s="8" t="s">
        <v>285</v>
      </c>
    </row>
    <row r="139" s="2" customFormat="1" ht="22.5" customHeight="1" spans="1:5">
      <c r="A139" s="9">
        <f>137</f>
        <v>137</v>
      </c>
      <c r="B139" s="9" t="s">
        <v>286</v>
      </c>
      <c r="C139" s="9" t="s">
        <v>7</v>
      </c>
      <c r="D139" s="9" t="s">
        <v>94</v>
      </c>
      <c r="E139" s="8" t="s">
        <v>287</v>
      </c>
    </row>
    <row r="140" s="2" customFormat="1" ht="22.5" customHeight="1" spans="1:5">
      <c r="A140" s="9">
        <f>138</f>
        <v>138</v>
      </c>
      <c r="B140" s="9" t="s">
        <v>288</v>
      </c>
      <c r="C140" s="9" t="s">
        <v>7</v>
      </c>
      <c r="D140" s="9" t="s">
        <v>11</v>
      </c>
      <c r="E140" s="8" t="s">
        <v>289</v>
      </c>
    </row>
    <row r="141" s="2" customFormat="1" ht="22.5" customHeight="1" spans="1:5">
      <c r="A141" s="9">
        <f>139</f>
        <v>139</v>
      </c>
      <c r="B141" s="9" t="s">
        <v>290</v>
      </c>
      <c r="C141" s="9" t="s">
        <v>7</v>
      </c>
      <c r="D141" s="9" t="s">
        <v>29</v>
      </c>
      <c r="E141" s="8" t="s">
        <v>108</v>
      </c>
    </row>
    <row r="142" s="2" customFormat="1" ht="22.5" customHeight="1" spans="1:5">
      <c r="A142" s="9">
        <f>140</f>
        <v>140</v>
      </c>
      <c r="B142" s="9" t="s">
        <v>291</v>
      </c>
      <c r="C142" s="9" t="s">
        <v>7</v>
      </c>
      <c r="D142" s="9" t="s">
        <v>29</v>
      </c>
      <c r="E142" s="8" t="s">
        <v>292</v>
      </c>
    </row>
    <row r="143" s="2" customFormat="1" ht="22.5" customHeight="1" spans="1:5">
      <c r="A143" s="9">
        <f>141</f>
        <v>141</v>
      </c>
      <c r="B143" s="9" t="s">
        <v>293</v>
      </c>
      <c r="C143" s="9" t="s">
        <v>7</v>
      </c>
      <c r="D143" s="9" t="s">
        <v>54</v>
      </c>
      <c r="E143" s="8" t="s">
        <v>268</v>
      </c>
    </row>
    <row r="144" s="2" customFormat="1" ht="22.5" customHeight="1" spans="1:5">
      <c r="A144" s="9">
        <f>142</f>
        <v>142</v>
      </c>
      <c r="B144" s="9" t="s">
        <v>294</v>
      </c>
      <c r="C144" s="9" t="s">
        <v>7</v>
      </c>
      <c r="D144" s="9" t="s">
        <v>59</v>
      </c>
      <c r="E144" s="8" t="s">
        <v>295</v>
      </c>
    </row>
    <row r="145" s="2" customFormat="1" ht="22.5" customHeight="1" spans="1:5">
      <c r="A145" s="9">
        <f>143</f>
        <v>143</v>
      </c>
      <c r="B145" s="9" t="s">
        <v>296</v>
      </c>
      <c r="C145" s="9" t="s">
        <v>7</v>
      </c>
      <c r="D145" s="9" t="s">
        <v>34</v>
      </c>
      <c r="E145" s="8" t="s">
        <v>297</v>
      </c>
    </row>
    <row r="146" s="2" customFormat="1" ht="22.5" customHeight="1" spans="1:5">
      <c r="A146" s="9">
        <f>144</f>
        <v>144</v>
      </c>
      <c r="B146" s="9" t="s">
        <v>298</v>
      </c>
      <c r="C146" s="9" t="s">
        <v>7</v>
      </c>
      <c r="D146" s="9" t="s">
        <v>59</v>
      </c>
      <c r="E146" s="8" t="s">
        <v>299</v>
      </c>
    </row>
    <row r="147" s="2" customFormat="1" ht="22.5" customHeight="1" spans="1:5">
      <c r="A147" s="9">
        <f>145</f>
        <v>145</v>
      </c>
      <c r="B147" s="9" t="s">
        <v>300</v>
      </c>
      <c r="C147" s="9" t="s">
        <v>7</v>
      </c>
      <c r="D147" s="9" t="s">
        <v>170</v>
      </c>
      <c r="E147" s="8" t="s">
        <v>301</v>
      </c>
    </row>
    <row r="148" s="2" customFormat="1" ht="22.5" customHeight="1" spans="1:5">
      <c r="A148" s="9">
        <f>146</f>
        <v>146</v>
      </c>
      <c r="B148" s="9" t="s">
        <v>302</v>
      </c>
      <c r="C148" s="9" t="s">
        <v>7</v>
      </c>
      <c r="D148" s="9" t="s">
        <v>54</v>
      </c>
      <c r="E148" s="8" t="s">
        <v>303</v>
      </c>
    </row>
    <row r="149" s="2" customFormat="1" ht="22.5" customHeight="1" spans="1:5">
      <c r="A149" s="9">
        <f>147</f>
        <v>147</v>
      </c>
      <c r="B149" s="9" t="s">
        <v>304</v>
      </c>
      <c r="C149" s="9" t="s">
        <v>7</v>
      </c>
      <c r="D149" s="9" t="s">
        <v>8</v>
      </c>
      <c r="E149" s="8" t="s">
        <v>305</v>
      </c>
    </row>
    <row r="150" s="2" customFormat="1" ht="22.5" customHeight="1" spans="1:5">
      <c r="A150" s="9">
        <f>148</f>
        <v>148</v>
      </c>
      <c r="B150" s="9" t="s">
        <v>306</v>
      </c>
      <c r="C150" s="9" t="s">
        <v>7</v>
      </c>
      <c r="D150" s="9" t="s">
        <v>182</v>
      </c>
      <c r="E150" s="8" t="s">
        <v>307</v>
      </c>
    </row>
    <row r="151" s="2" customFormat="1" ht="22.5" customHeight="1" spans="1:5">
      <c r="A151" s="9">
        <f>149</f>
        <v>149</v>
      </c>
      <c r="B151" s="9" t="s">
        <v>308</v>
      </c>
      <c r="C151" s="9" t="s">
        <v>7</v>
      </c>
      <c r="D151" s="9" t="s">
        <v>23</v>
      </c>
      <c r="E151" s="8" t="s">
        <v>309</v>
      </c>
    </row>
    <row r="152" s="2" customFormat="1" ht="22.5" customHeight="1" spans="1:5">
      <c r="A152" s="9">
        <f>150</f>
        <v>150</v>
      </c>
      <c r="B152" s="9" t="s">
        <v>310</v>
      </c>
      <c r="C152" s="9" t="s">
        <v>7</v>
      </c>
      <c r="D152" s="9" t="s">
        <v>20</v>
      </c>
      <c r="E152" s="8" t="s">
        <v>311</v>
      </c>
    </row>
    <row r="153" s="2" customFormat="1" ht="22.5" customHeight="1" spans="1:5">
      <c r="A153" s="9">
        <f>151</f>
        <v>151</v>
      </c>
      <c r="B153" s="9" t="s">
        <v>312</v>
      </c>
      <c r="C153" s="9" t="s">
        <v>7</v>
      </c>
      <c r="D153" s="9" t="s">
        <v>94</v>
      </c>
      <c r="E153" s="8" t="s">
        <v>313</v>
      </c>
    </row>
    <row r="154" s="2" customFormat="1" ht="22.5" customHeight="1" spans="1:5">
      <c r="A154" s="9">
        <f>152</f>
        <v>152</v>
      </c>
      <c r="B154" s="9" t="s">
        <v>314</v>
      </c>
      <c r="C154" s="9" t="s">
        <v>7</v>
      </c>
      <c r="D154" s="9" t="s">
        <v>26</v>
      </c>
      <c r="E154" s="8" t="s">
        <v>315</v>
      </c>
    </row>
    <row r="155" s="2" customFormat="1" ht="22.5" customHeight="1" spans="1:5">
      <c r="A155" s="9">
        <f>153</f>
        <v>153</v>
      </c>
      <c r="B155" s="9" t="s">
        <v>316</v>
      </c>
      <c r="C155" s="9" t="s">
        <v>7</v>
      </c>
      <c r="D155" s="9" t="s">
        <v>94</v>
      </c>
      <c r="E155" s="8" t="s">
        <v>317</v>
      </c>
    </row>
    <row r="156" s="2" customFormat="1" ht="22.5" customHeight="1" spans="1:5">
      <c r="A156" s="9">
        <f>154</f>
        <v>154</v>
      </c>
      <c r="B156" s="9" t="s">
        <v>318</v>
      </c>
      <c r="C156" s="9" t="s">
        <v>7</v>
      </c>
      <c r="D156" s="9" t="s">
        <v>11</v>
      </c>
      <c r="E156" s="8" t="s">
        <v>319</v>
      </c>
    </row>
    <row r="157" s="2" customFormat="1" ht="22.5" customHeight="1" spans="1:5">
      <c r="A157" s="9">
        <f>155</f>
        <v>155</v>
      </c>
      <c r="B157" s="9" t="s">
        <v>320</v>
      </c>
      <c r="C157" s="9" t="s">
        <v>7</v>
      </c>
      <c r="D157" s="9" t="s">
        <v>47</v>
      </c>
      <c r="E157" s="8" t="s">
        <v>148</v>
      </c>
    </row>
    <row r="158" s="2" customFormat="1" ht="22.5" customHeight="1" spans="1:5">
      <c r="A158" s="9">
        <f>156</f>
        <v>156</v>
      </c>
      <c r="B158" s="9" t="s">
        <v>321</v>
      </c>
      <c r="C158" s="9" t="s">
        <v>7</v>
      </c>
      <c r="D158" s="9" t="s">
        <v>26</v>
      </c>
      <c r="E158" s="8" t="s">
        <v>108</v>
      </c>
    </row>
    <row r="159" s="2" customFormat="1" ht="22.5" customHeight="1" spans="1:5">
      <c r="A159" s="9">
        <f>157</f>
        <v>157</v>
      </c>
      <c r="B159" s="9" t="s">
        <v>322</v>
      </c>
      <c r="C159" s="9" t="s">
        <v>7</v>
      </c>
      <c r="D159" s="9" t="s">
        <v>59</v>
      </c>
      <c r="E159" s="8" t="s">
        <v>62</v>
      </c>
    </row>
    <row r="160" s="2" customFormat="1" ht="22.5" customHeight="1" spans="1:5">
      <c r="A160" s="9">
        <f>158</f>
        <v>158</v>
      </c>
      <c r="B160" s="9" t="s">
        <v>323</v>
      </c>
      <c r="C160" s="9" t="s">
        <v>7</v>
      </c>
      <c r="D160" s="9" t="s">
        <v>94</v>
      </c>
      <c r="E160" s="8" t="s">
        <v>116</v>
      </c>
    </row>
    <row r="161" s="2" customFormat="1" ht="22.5" customHeight="1" spans="1:5">
      <c r="A161" s="9">
        <f>159</f>
        <v>159</v>
      </c>
      <c r="B161" s="9" t="s">
        <v>324</v>
      </c>
      <c r="C161" s="9" t="s">
        <v>7</v>
      </c>
      <c r="D161" s="9" t="s">
        <v>17</v>
      </c>
      <c r="E161" s="8" t="s">
        <v>268</v>
      </c>
    </row>
    <row r="162" s="2" customFormat="1" ht="22.5" customHeight="1" spans="1:5">
      <c r="A162" s="9">
        <f>160</f>
        <v>160</v>
      </c>
      <c r="B162" s="9" t="s">
        <v>325</v>
      </c>
      <c r="C162" s="9" t="s">
        <v>7</v>
      </c>
      <c r="D162" s="9" t="s">
        <v>94</v>
      </c>
      <c r="E162" s="8" t="s">
        <v>326</v>
      </c>
    </row>
    <row r="163" s="2" customFormat="1" ht="22.5" customHeight="1" spans="1:5">
      <c r="A163" s="9">
        <f>161</f>
        <v>161</v>
      </c>
      <c r="B163" s="9" t="s">
        <v>327</v>
      </c>
      <c r="C163" s="9" t="s">
        <v>7</v>
      </c>
      <c r="D163" s="9" t="s">
        <v>54</v>
      </c>
      <c r="E163" s="8" t="s">
        <v>328</v>
      </c>
    </row>
    <row r="164" s="2" customFormat="1" ht="22.5" customHeight="1" spans="1:5">
      <c r="A164" s="9">
        <f>162</f>
        <v>162</v>
      </c>
      <c r="B164" s="9" t="s">
        <v>329</v>
      </c>
      <c r="C164" s="9" t="s">
        <v>7</v>
      </c>
      <c r="D164" s="9" t="s">
        <v>23</v>
      </c>
      <c r="E164" s="8" t="s">
        <v>330</v>
      </c>
    </row>
    <row r="165" s="2" customFormat="1" ht="22.5" customHeight="1" spans="1:5">
      <c r="A165" s="9">
        <f>163</f>
        <v>163</v>
      </c>
      <c r="B165" s="9" t="s">
        <v>331</v>
      </c>
      <c r="C165" s="9" t="s">
        <v>7</v>
      </c>
      <c r="D165" s="9" t="s">
        <v>59</v>
      </c>
      <c r="E165" s="8" t="s">
        <v>332</v>
      </c>
    </row>
    <row r="166" s="2" customFormat="1" ht="22.5" customHeight="1" spans="1:5">
      <c r="A166" s="9">
        <f>164</f>
        <v>164</v>
      </c>
      <c r="B166" s="9" t="s">
        <v>333</v>
      </c>
      <c r="C166" s="9" t="s">
        <v>7</v>
      </c>
      <c r="D166" s="9" t="s">
        <v>47</v>
      </c>
      <c r="E166" s="8" t="s">
        <v>334</v>
      </c>
    </row>
    <row r="167" s="2" customFormat="1" ht="22.5" customHeight="1" spans="1:5">
      <c r="A167" s="9">
        <f>165</f>
        <v>165</v>
      </c>
      <c r="B167" s="9" t="s">
        <v>335</v>
      </c>
      <c r="C167" s="9" t="s">
        <v>7</v>
      </c>
      <c r="D167" s="9" t="s">
        <v>107</v>
      </c>
      <c r="E167" s="8" t="s">
        <v>336</v>
      </c>
    </row>
    <row r="168" s="2" customFormat="1" ht="22.5" customHeight="1" spans="1:5">
      <c r="A168" s="9">
        <f>166</f>
        <v>166</v>
      </c>
      <c r="B168" s="9" t="s">
        <v>337</v>
      </c>
      <c r="C168" s="9" t="s">
        <v>7</v>
      </c>
      <c r="D168" s="9" t="s">
        <v>59</v>
      </c>
      <c r="E168" s="8" t="s">
        <v>338</v>
      </c>
    </row>
    <row r="169" s="2" customFormat="1" ht="22.5" customHeight="1" spans="1:5">
      <c r="A169" s="9">
        <f>167</f>
        <v>167</v>
      </c>
      <c r="B169" s="9" t="s">
        <v>339</v>
      </c>
      <c r="C169" s="9" t="s">
        <v>7</v>
      </c>
      <c r="D169" s="9" t="s">
        <v>170</v>
      </c>
      <c r="E169" s="8" t="s">
        <v>340</v>
      </c>
    </row>
    <row r="170" s="2" customFormat="1" ht="22.5" customHeight="1" spans="1:5">
      <c r="A170" s="9">
        <f>168</f>
        <v>168</v>
      </c>
      <c r="B170" s="9" t="s">
        <v>341</v>
      </c>
      <c r="C170" s="9" t="s">
        <v>7</v>
      </c>
      <c r="D170" s="9" t="s">
        <v>34</v>
      </c>
      <c r="E170" s="8" t="s">
        <v>268</v>
      </c>
    </row>
    <row r="171" s="2" customFormat="1" ht="22.5" customHeight="1" spans="1:5">
      <c r="A171" s="9">
        <f>169</f>
        <v>169</v>
      </c>
      <c r="B171" s="9" t="s">
        <v>342</v>
      </c>
      <c r="C171" s="9" t="s">
        <v>7</v>
      </c>
      <c r="D171" s="9" t="s">
        <v>20</v>
      </c>
      <c r="E171" s="8" t="s">
        <v>332</v>
      </c>
    </row>
    <row r="172" s="2" customFormat="1" ht="22.5" customHeight="1" spans="1:5">
      <c r="A172" s="9">
        <f>170</f>
        <v>170</v>
      </c>
      <c r="B172" s="9" t="s">
        <v>343</v>
      </c>
      <c r="C172" s="9" t="s">
        <v>7</v>
      </c>
      <c r="D172" s="9" t="s">
        <v>26</v>
      </c>
      <c r="E172" s="8" t="s">
        <v>344</v>
      </c>
    </row>
    <row r="173" s="2" customFormat="1" ht="22.5" customHeight="1" spans="1:5">
      <c r="A173" s="9">
        <f>171</f>
        <v>171</v>
      </c>
      <c r="B173" s="9" t="s">
        <v>345</v>
      </c>
      <c r="C173" s="9" t="s">
        <v>7</v>
      </c>
      <c r="D173" s="9" t="s">
        <v>94</v>
      </c>
      <c r="E173" s="8" t="s">
        <v>346</v>
      </c>
    </row>
    <row r="174" s="2" customFormat="1" ht="22.5" customHeight="1" spans="1:5">
      <c r="A174" s="9">
        <f>172</f>
        <v>172</v>
      </c>
      <c r="B174" s="9" t="s">
        <v>347</v>
      </c>
      <c r="C174" s="9" t="s">
        <v>7</v>
      </c>
      <c r="D174" s="9" t="s">
        <v>20</v>
      </c>
      <c r="E174" s="8" t="s">
        <v>348</v>
      </c>
    </row>
    <row r="175" s="2" customFormat="1" ht="22.5" customHeight="1" spans="1:5">
      <c r="A175" s="9">
        <f>173</f>
        <v>173</v>
      </c>
      <c r="B175" s="9" t="s">
        <v>349</v>
      </c>
      <c r="C175" s="9" t="s">
        <v>7</v>
      </c>
      <c r="D175" s="9" t="s">
        <v>23</v>
      </c>
      <c r="E175" s="8" t="s">
        <v>350</v>
      </c>
    </row>
    <row r="176" s="2" customFormat="1" ht="22.5" customHeight="1" spans="1:5">
      <c r="A176" s="9">
        <f>174</f>
        <v>174</v>
      </c>
      <c r="B176" s="9" t="s">
        <v>351</v>
      </c>
      <c r="C176" s="9" t="s">
        <v>7</v>
      </c>
      <c r="D176" s="9" t="s">
        <v>47</v>
      </c>
      <c r="E176" s="8" t="s">
        <v>352</v>
      </c>
    </row>
    <row r="177" s="2" customFormat="1" ht="22.5" customHeight="1" spans="1:5">
      <c r="A177" s="9">
        <f>175</f>
        <v>175</v>
      </c>
      <c r="B177" s="9" t="s">
        <v>353</v>
      </c>
      <c r="C177" s="9" t="s">
        <v>7</v>
      </c>
      <c r="D177" s="9" t="s">
        <v>47</v>
      </c>
      <c r="E177" s="8" t="s">
        <v>354</v>
      </c>
    </row>
    <row r="178" s="2" customFormat="1" ht="22.5" customHeight="1" spans="1:5">
      <c r="A178" s="9">
        <f>176</f>
        <v>176</v>
      </c>
      <c r="B178" s="9" t="s">
        <v>355</v>
      </c>
      <c r="C178" s="9" t="s">
        <v>7</v>
      </c>
      <c r="D178" s="9" t="s">
        <v>20</v>
      </c>
      <c r="E178" s="8" t="s">
        <v>356</v>
      </c>
    </row>
    <row r="179" s="2" customFormat="1" ht="22.5" customHeight="1" spans="1:5">
      <c r="A179" s="9">
        <f>177</f>
        <v>177</v>
      </c>
      <c r="B179" s="9" t="s">
        <v>357</v>
      </c>
      <c r="C179" s="9" t="s">
        <v>7</v>
      </c>
      <c r="D179" s="9" t="s">
        <v>17</v>
      </c>
      <c r="E179" s="8" t="s">
        <v>358</v>
      </c>
    </row>
    <row r="180" s="2" customFormat="1" ht="22.5" customHeight="1" spans="1:5">
      <c r="A180" s="9">
        <f>178</f>
        <v>178</v>
      </c>
      <c r="B180" s="9" t="s">
        <v>359</v>
      </c>
      <c r="C180" s="9" t="s">
        <v>7</v>
      </c>
      <c r="D180" s="9" t="s">
        <v>34</v>
      </c>
      <c r="E180" s="8" t="s">
        <v>268</v>
      </c>
    </row>
    <row r="181" s="2" customFormat="1" ht="22.5" customHeight="1" spans="1:5">
      <c r="A181" s="9">
        <f>179</f>
        <v>179</v>
      </c>
      <c r="B181" s="9" t="s">
        <v>360</v>
      </c>
      <c r="C181" s="9" t="s">
        <v>7</v>
      </c>
      <c r="D181" s="9" t="s">
        <v>11</v>
      </c>
      <c r="E181" s="8" t="s">
        <v>361</v>
      </c>
    </row>
    <row r="182" s="2" customFormat="1" ht="22.5" customHeight="1" spans="1:5">
      <c r="A182" s="9">
        <f>180</f>
        <v>180</v>
      </c>
      <c r="B182" s="9" t="s">
        <v>362</v>
      </c>
      <c r="C182" s="9" t="s">
        <v>7</v>
      </c>
      <c r="D182" s="9" t="s">
        <v>47</v>
      </c>
      <c r="E182" s="8" t="s">
        <v>52</v>
      </c>
    </row>
    <row r="183" s="2" customFormat="1" ht="22.5" customHeight="1" spans="1:5">
      <c r="A183" s="9">
        <f>181</f>
        <v>181</v>
      </c>
      <c r="B183" s="9" t="s">
        <v>363</v>
      </c>
      <c r="C183" s="9" t="s">
        <v>7</v>
      </c>
      <c r="D183" s="9" t="s">
        <v>54</v>
      </c>
      <c r="E183" s="8" t="s">
        <v>364</v>
      </c>
    </row>
    <row r="184" s="2" customFormat="1" ht="22.5" customHeight="1" spans="1:5">
      <c r="A184" s="9">
        <f>182</f>
        <v>182</v>
      </c>
      <c r="B184" s="9" t="s">
        <v>365</v>
      </c>
      <c r="C184" s="9" t="s">
        <v>7</v>
      </c>
      <c r="D184" s="9" t="s">
        <v>11</v>
      </c>
      <c r="E184" s="8" t="s">
        <v>366</v>
      </c>
    </row>
    <row r="185" s="2" customFormat="1" ht="22.5" customHeight="1" spans="1:5">
      <c r="A185" s="9">
        <f>183</f>
        <v>183</v>
      </c>
      <c r="B185" s="9" t="s">
        <v>367</v>
      </c>
      <c r="C185" s="9" t="s">
        <v>7</v>
      </c>
      <c r="D185" s="9" t="s">
        <v>182</v>
      </c>
      <c r="E185" s="8" t="s">
        <v>127</v>
      </c>
    </row>
    <row r="186" s="2" customFormat="1" ht="22.5" customHeight="1" spans="1:5">
      <c r="A186" s="9">
        <f>184</f>
        <v>184</v>
      </c>
      <c r="B186" s="9" t="s">
        <v>368</v>
      </c>
      <c r="C186" s="9" t="s">
        <v>7</v>
      </c>
      <c r="D186" s="9" t="s">
        <v>59</v>
      </c>
      <c r="E186" s="8" t="s">
        <v>369</v>
      </c>
    </row>
    <row r="187" s="2" customFormat="1" ht="22.5" customHeight="1" spans="1:5">
      <c r="A187" s="9">
        <f>185</f>
        <v>185</v>
      </c>
      <c r="B187" s="9" t="s">
        <v>370</v>
      </c>
      <c r="C187" s="9" t="s">
        <v>7</v>
      </c>
      <c r="D187" s="9" t="s">
        <v>182</v>
      </c>
      <c r="E187" s="8" t="s">
        <v>120</v>
      </c>
    </row>
    <row r="188" s="2" customFormat="1" ht="22.5" customHeight="1" spans="1:5">
      <c r="A188" s="9">
        <f>186</f>
        <v>186</v>
      </c>
      <c r="B188" s="9" t="s">
        <v>371</v>
      </c>
      <c r="C188" s="9" t="s">
        <v>7</v>
      </c>
      <c r="D188" s="9" t="s">
        <v>29</v>
      </c>
      <c r="E188" s="8" t="s">
        <v>372</v>
      </c>
    </row>
    <row r="189" s="2" customFormat="1" ht="22.5" customHeight="1" spans="1:5">
      <c r="A189" s="9">
        <f>187</f>
        <v>187</v>
      </c>
      <c r="B189" s="9" t="s">
        <v>373</v>
      </c>
      <c r="C189" s="9" t="s">
        <v>7</v>
      </c>
      <c r="D189" s="9" t="s">
        <v>20</v>
      </c>
      <c r="E189" s="8" t="s">
        <v>374</v>
      </c>
    </row>
    <row r="190" s="2" customFormat="1" ht="22.5" customHeight="1" spans="1:5">
      <c r="A190" s="9">
        <f>188</f>
        <v>188</v>
      </c>
      <c r="B190" s="9" t="s">
        <v>375</v>
      </c>
      <c r="C190" s="9" t="s">
        <v>7</v>
      </c>
      <c r="D190" s="9" t="s">
        <v>94</v>
      </c>
      <c r="E190" s="8" t="s">
        <v>376</v>
      </c>
    </row>
    <row r="191" s="2" customFormat="1" ht="22.5" customHeight="1" spans="1:5">
      <c r="A191" s="9">
        <f>189</f>
        <v>189</v>
      </c>
      <c r="B191" s="9" t="s">
        <v>377</v>
      </c>
      <c r="C191" s="9" t="s">
        <v>7</v>
      </c>
      <c r="D191" s="9" t="s">
        <v>26</v>
      </c>
      <c r="E191" s="8" t="s">
        <v>378</v>
      </c>
    </row>
    <row r="192" s="2" customFormat="1" ht="22.5" customHeight="1" spans="1:5">
      <c r="A192" s="9">
        <f>190</f>
        <v>190</v>
      </c>
      <c r="B192" s="9" t="s">
        <v>379</v>
      </c>
      <c r="C192" s="9" t="s">
        <v>7</v>
      </c>
      <c r="D192" s="9" t="s">
        <v>170</v>
      </c>
      <c r="E192" s="8" t="s">
        <v>380</v>
      </c>
    </row>
    <row r="193" s="2" customFormat="1" ht="22.5" customHeight="1" spans="1:5">
      <c r="A193" s="9">
        <f>191</f>
        <v>191</v>
      </c>
      <c r="B193" s="9" t="s">
        <v>381</v>
      </c>
      <c r="C193" s="9" t="s">
        <v>7</v>
      </c>
      <c r="D193" s="9" t="s">
        <v>94</v>
      </c>
      <c r="E193" s="8" t="s">
        <v>382</v>
      </c>
    </row>
    <row r="194" s="2" customFormat="1" ht="22.5" customHeight="1" spans="1:5">
      <c r="A194" s="9">
        <f>192</f>
        <v>192</v>
      </c>
      <c r="B194" s="9" t="s">
        <v>383</v>
      </c>
      <c r="C194" s="9" t="s">
        <v>7</v>
      </c>
      <c r="D194" s="9" t="s">
        <v>34</v>
      </c>
      <c r="E194" s="8" t="s">
        <v>384</v>
      </c>
    </row>
    <row r="195" s="2" customFormat="1" ht="22.5" customHeight="1" spans="1:5">
      <c r="A195" s="9">
        <f>193</f>
        <v>193</v>
      </c>
      <c r="B195" s="9" t="s">
        <v>385</v>
      </c>
      <c r="C195" s="9" t="s">
        <v>7</v>
      </c>
      <c r="D195" s="9" t="s">
        <v>11</v>
      </c>
      <c r="E195" s="8" t="s">
        <v>386</v>
      </c>
    </row>
    <row r="196" s="2" customFormat="1" ht="22.5" customHeight="1" spans="1:5">
      <c r="A196" s="9">
        <f>194</f>
        <v>194</v>
      </c>
      <c r="B196" s="9" t="s">
        <v>387</v>
      </c>
      <c r="C196" s="9" t="s">
        <v>7</v>
      </c>
      <c r="D196" s="9" t="s">
        <v>11</v>
      </c>
      <c r="E196" s="8" t="s">
        <v>388</v>
      </c>
    </row>
    <row r="197" s="2" customFormat="1" ht="22.5" customHeight="1" spans="1:5">
      <c r="A197" s="9">
        <f>195</f>
        <v>195</v>
      </c>
      <c r="B197" s="9" t="s">
        <v>389</v>
      </c>
      <c r="C197" s="9" t="s">
        <v>7</v>
      </c>
      <c r="D197" s="9" t="s">
        <v>26</v>
      </c>
      <c r="E197" s="8" t="s">
        <v>390</v>
      </c>
    </row>
    <row r="198" s="2" customFormat="1" ht="22.5" customHeight="1" spans="1:5">
      <c r="A198" s="9">
        <f>196</f>
        <v>196</v>
      </c>
      <c r="B198" s="9" t="s">
        <v>391</v>
      </c>
      <c r="C198" s="9" t="s">
        <v>7</v>
      </c>
      <c r="D198" s="9" t="s">
        <v>54</v>
      </c>
      <c r="E198" s="8" t="s">
        <v>392</v>
      </c>
    </row>
    <row r="199" s="2" customFormat="1" ht="22.5" customHeight="1" spans="1:5">
      <c r="A199" s="9">
        <f>197</f>
        <v>197</v>
      </c>
      <c r="B199" s="9" t="s">
        <v>393</v>
      </c>
      <c r="C199" s="9" t="s">
        <v>7</v>
      </c>
      <c r="D199" s="9" t="s">
        <v>34</v>
      </c>
      <c r="E199" s="8" t="s">
        <v>268</v>
      </c>
    </row>
    <row r="200" s="2" customFormat="1" ht="22.5" customHeight="1" spans="1:5">
      <c r="A200" s="9">
        <f>198</f>
        <v>198</v>
      </c>
      <c r="B200" s="9" t="s">
        <v>394</v>
      </c>
      <c r="C200" s="9" t="s">
        <v>7</v>
      </c>
      <c r="D200" s="9" t="s">
        <v>59</v>
      </c>
      <c r="E200" s="8" t="s">
        <v>148</v>
      </c>
    </row>
    <row r="201" s="2" customFormat="1" ht="22.5" customHeight="1" spans="1:5">
      <c r="A201" s="9">
        <f>199</f>
        <v>199</v>
      </c>
      <c r="B201" s="9" t="s">
        <v>395</v>
      </c>
      <c r="C201" s="9" t="s">
        <v>7</v>
      </c>
      <c r="D201" s="9" t="s">
        <v>8</v>
      </c>
      <c r="E201" s="8" t="s">
        <v>330</v>
      </c>
    </row>
    <row r="202" s="2" customFormat="1" ht="22.5" customHeight="1" spans="1:5">
      <c r="A202" s="9">
        <f>200</f>
        <v>200</v>
      </c>
      <c r="B202" s="9" t="s">
        <v>396</v>
      </c>
      <c r="C202" s="9" t="s">
        <v>7</v>
      </c>
      <c r="D202" s="9" t="s">
        <v>107</v>
      </c>
      <c r="E202" s="8" t="s">
        <v>148</v>
      </c>
    </row>
    <row r="203" s="2" customFormat="1" ht="22.5" customHeight="1" spans="1:5">
      <c r="A203" s="9">
        <f>201</f>
        <v>201</v>
      </c>
      <c r="B203" s="9" t="s">
        <v>397</v>
      </c>
      <c r="C203" s="9" t="s">
        <v>7</v>
      </c>
      <c r="D203" s="9" t="s">
        <v>170</v>
      </c>
      <c r="E203" s="8" t="s">
        <v>398</v>
      </c>
    </row>
    <row r="204" s="2" customFormat="1" ht="22.5" customHeight="1" spans="1:5">
      <c r="A204" s="9">
        <f>202</f>
        <v>202</v>
      </c>
      <c r="B204" s="9" t="s">
        <v>399</v>
      </c>
      <c r="C204" s="9" t="s">
        <v>7</v>
      </c>
      <c r="D204" s="9" t="s">
        <v>182</v>
      </c>
      <c r="E204" s="8" t="s">
        <v>400</v>
      </c>
    </row>
    <row r="205" s="2" customFormat="1" ht="22.5" customHeight="1" spans="1:5">
      <c r="A205" s="9">
        <f>203</f>
        <v>203</v>
      </c>
      <c r="B205" s="9" t="s">
        <v>401</v>
      </c>
      <c r="C205" s="9" t="s">
        <v>7</v>
      </c>
      <c r="D205" s="9" t="s">
        <v>94</v>
      </c>
      <c r="E205" s="8" t="s">
        <v>402</v>
      </c>
    </row>
    <row r="206" s="2" customFormat="1" ht="22.5" customHeight="1" spans="1:5">
      <c r="A206" s="9">
        <f>204</f>
        <v>204</v>
      </c>
      <c r="B206" s="9" t="s">
        <v>403</v>
      </c>
      <c r="C206" s="9" t="s">
        <v>7</v>
      </c>
      <c r="D206" s="9" t="s">
        <v>182</v>
      </c>
      <c r="E206" s="8" t="s">
        <v>404</v>
      </c>
    </row>
    <row r="207" s="2" customFormat="1" ht="22.5" customHeight="1" spans="1:5">
      <c r="A207" s="9">
        <f>205</f>
        <v>205</v>
      </c>
      <c r="B207" s="9" t="s">
        <v>405</v>
      </c>
      <c r="C207" s="9" t="s">
        <v>7</v>
      </c>
      <c r="D207" s="9" t="s">
        <v>94</v>
      </c>
      <c r="E207" s="8" t="s">
        <v>406</v>
      </c>
    </row>
    <row r="208" s="2" customFormat="1" ht="22.5" customHeight="1" spans="1:5">
      <c r="A208" s="9">
        <f>206</f>
        <v>206</v>
      </c>
      <c r="B208" s="9" t="s">
        <v>407</v>
      </c>
      <c r="C208" s="9" t="s">
        <v>7</v>
      </c>
      <c r="D208" s="9" t="s">
        <v>59</v>
      </c>
      <c r="E208" s="8" t="s">
        <v>408</v>
      </c>
    </row>
    <row r="209" s="2" customFormat="1" ht="22.5" customHeight="1" spans="1:5">
      <c r="A209" s="9">
        <f>207</f>
        <v>207</v>
      </c>
      <c r="B209" s="9" t="s">
        <v>409</v>
      </c>
      <c r="C209" s="9" t="s">
        <v>7</v>
      </c>
      <c r="D209" s="9" t="s">
        <v>17</v>
      </c>
      <c r="E209" s="8" t="s">
        <v>135</v>
      </c>
    </row>
    <row r="210" s="2" customFormat="1" ht="22.5" customHeight="1" spans="1:5">
      <c r="A210" s="9">
        <f>208</f>
        <v>208</v>
      </c>
      <c r="B210" s="9" t="s">
        <v>410</v>
      </c>
      <c r="C210" s="9" t="s">
        <v>7</v>
      </c>
      <c r="D210" s="9" t="s">
        <v>107</v>
      </c>
      <c r="E210" s="8" t="s">
        <v>411</v>
      </c>
    </row>
    <row r="211" s="2" customFormat="1" ht="22.5" customHeight="1" spans="1:5">
      <c r="A211" s="9">
        <f>209</f>
        <v>209</v>
      </c>
      <c r="B211" s="9" t="s">
        <v>412</v>
      </c>
      <c r="C211" s="9" t="s">
        <v>7</v>
      </c>
      <c r="D211" s="9" t="s">
        <v>59</v>
      </c>
      <c r="E211" s="8" t="s">
        <v>52</v>
      </c>
    </row>
    <row r="212" s="2" customFormat="1" ht="22.5" customHeight="1" spans="1:5">
      <c r="A212" s="9">
        <f>210</f>
        <v>210</v>
      </c>
      <c r="B212" s="9" t="s">
        <v>413</v>
      </c>
      <c r="C212" s="9" t="s">
        <v>7</v>
      </c>
      <c r="D212" s="9" t="s">
        <v>14</v>
      </c>
      <c r="E212" s="8" t="s">
        <v>414</v>
      </c>
    </row>
    <row r="213" s="2" customFormat="1" ht="22.5" customHeight="1" spans="1:5">
      <c r="A213" s="9">
        <f>211</f>
        <v>211</v>
      </c>
      <c r="B213" s="9" t="s">
        <v>415</v>
      </c>
      <c r="C213" s="9" t="s">
        <v>7</v>
      </c>
      <c r="D213" s="9" t="s">
        <v>11</v>
      </c>
      <c r="E213" s="8" t="s">
        <v>416</v>
      </c>
    </row>
    <row r="214" s="2" customFormat="1" ht="22.5" customHeight="1" spans="1:5">
      <c r="A214" s="9">
        <f>212</f>
        <v>212</v>
      </c>
      <c r="B214" s="9" t="s">
        <v>417</v>
      </c>
      <c r="C214" s="9" t="s">
        <v>7</v>
      </c>
      <c r="D214" s="9" t="s">
        <v>47</v>
      </c>
      <c r="E214" s="8" t="s">
        <v>418</v>
      </c>
    </row>
    <row r="215" s="2" customFormat="1" ht="22.5" customHeight="1" spans="1:5">
      <c r="A215" s="9">
        <f>213</f>
        <v>213</v>
      </c>
      <c r="B215" s="9" t="s">
        <v>419</v>
      </c>
      <c r="C215" s="9" t="s">
        <v>7</v>
      </c>
      <c r="D215" s="9" t="s">
        <v>8</v>
      </c>
      <c r="E215" s="8" t="s">
        <v>420</v>
      </c>
    </row>
    <row r="216" s="2" customFormat="1" ht="22.5" customHeight="1" spans="1:5">
      <c r="A216" s="9">
        <f>214</f>
        <v>214</v>
      </c>
      <c r="B216" s="9" t="s">
        <v>421</v>
      </c>
      <c r="C216" s="9" t="s">
        <v>7</v>
      </c>
      <c r="D216" s="9" t="s">
        <v>94</v>
      </c>
      <c r="E216" s="8" t="s">
        <v>422</v>
      </c>
    </row>
    <row r="217" s="2" customFormat="1" ht="22.5" customHeight="1" spans="1:5">
      <c r="A217" s="9">
        <f>215</f>
        <v>215</v>
      </c>
      <c r="B217" s="9" t="s">
        <v>423</v>
      </c>
      <c r="C217" s="9" t="s">
        <v>7</v>
      </c>
      <c r="D217" s="9" t="s">
        <v>20</v>
      </c>
      <c r="E217" s="8" t="s">
        <v>424</v>
      </c>
    </row>
    <row r="218" s="2" customFormat="1" ht="22.5" customHeight="1" spans="1:5">
      <c r="A218" s="9">
        <f>216</f>
        <v>216</v>
      </c>
      <c r="B218" s="9" t="s">
        <v>425</v>
      </c>
      <c r="C218" s="9" t="s">
        <v>7</v>
      </c>
      <c r="D218" s="9" t="s">
        <v>34</v>
      </c>
      <c r="E218" s="8" t="s">
        <v>426</v>
      </c>
    </row>
    <row r="219" s="2" customFormat="1" ht="22.5" customHeight="1" spans="1:5">
      <c r="A219" s="9">
        <f>217</f>
        <v>217</v>
      </c>
      <c r="B219" s="9" t="s">
        <v>427</v>
      </c>
      <c r="C219" s="9" t="s">
        <v>7</v>
      </c>
      <c r="D219" s="9" t="s">
        <v>47</v>
      </c>
      <c r="E219" s="8" t="s">
        <v>428</v>
      </c>
    </row>
    <row r="220" s="2" customFormat="1" ht="22.5" customHeight="1" spans="1:5">
      <c r="A220" s="9">
        <f>218</f>
        <v>218</v>
      </c>
      <c r="B220" s="9" t="s">
        <v>429</v>
      </c>
      <c r="C220" s="9" t="s">
        <v>7</v>
      </c>
      <c r="D220" s="9" t="s">
        <v>11</v>
      </c>
      <c r="E220" s="8" t="s">
        <v>430</v>
      </c>
    </row>
    <row r="221" s="2" customFormat="1" ht="22.5" customHeight="1" spans="1:5">
      <c r="A221" s="9">
        <f>219</f>
        <v>219</v>
      </c>
      <c r="B221" s="9" t="s">
        <v>431</v>
      </c>
      <c r="C221" s="9" t="s">
        <v>7</v>
      </c>
      <c r="D221" s="9" t="s">
        <v>34</v>
      </c>
      <c r="E221" s="8" t="s">
        <v>221</v>
      </c>
    </row>
    <row r="222" s="2" customFormat="1" ht="22.5" customHeight="1" spans="1:5">
      <c r="A222" s="9">
        <f>220</f>
        <v>220</v>
      </c>
      <c r="B222" s="9" t="s">
        <v>432</v>
      </c>
      <c r="C222" s="9" t="s">
        <v>7</v>
      </c>
      <c r="D222" s="9" t="s">
        <v>126</v>
      </c>
      <c r="E222" s="8" t="s">
        <v>433</v>
      </c>
    </row>
    <row r="223" s="2" customFormat="1" ht="22.5" customHeight="1" spans="1:5">
      <c r="A223" s="9">
        <f>221</f>
        <v>221</v>
      </c>
      <c r="B223" s="9" t="s">
        <v>434</v>
      </c>
      <c r="C223" s="9" t="s">
        <v>7</v>
      </c>
      <c r="D223" s="9" t="s">
        <v>8</v>
      </c>
      <c r="E223" s="8" t="s">
        <v>435</v>
      </c>
    </row>
    <row r="224" s="2" customFormat="1" ht="22.5" customHeight="1" spans="1:5">
      <c r="A224" s="9">
        <f>222</f>
        <v>222</v>
      </c>
      <c r="B224" s="9" t="s">
        <v>436</v>
      </c>
      <c r="C224" s="9" t="s">
        <v>7</v>
      </c>
      <c r="D224" s="9" t="s">
        <v>14</v>
      </c>
      <c r="E224" s="8" t="s">
        <v>437</v>
      </c>
    </row>
    <row r="225" s="2" customFormat="1" ht="22.5" customHeight="1" spans="1:5">
      <c r="A225" s="9">
        <f>223</f>
        <v>223</v>
      </c>
      <c r="B225" s="9" t="s">
        <v>438</v>
      </c>
      <c r="C225" s="9" t="s">
        <v>7</v>
      </c>
      <c r="D225" s="9" t="s">
        <v>182</v>
      </c>
      <c r="E225" s="8" t="s">
        <v>439</v>
      </c>
    </row>
    <row r="226" s="2" customFormat="1" ht="22.5" customHeight="1" spans="1:5">
      <c r="A226" s="9">
        <f>224</f>
        <v>224</v>
      </c>
      <c r="B226" s="9" t="s">
        <v>440</v>
      </c>
      <c r="C226" s="9" t="s">
        <v>7</v>
      </c>
      <c r="D226" s="9" t="s">
        <v>182</v>
      </c>
      <c r="E226" s="8" t="s">
        <v>441</v>
      </c>
    </row>
    <row r="227" s="2" customFormat="1" ht="22.5" customHeight="1" spans="1:5">
      <c r="A227" s="9">
        <f>225</f>
        <v>225</v>
      </c>
      <c r="B227" s="9" t="s">
        <v>442</v>
      </c>
      <c r="C227" s="9" t="s">
        <v>7</v>
      </c>
      <c r="D227" s="9" t="s">
        <v>34</v>
      </c>
      <c r="E227" s="8" t="s">
        <v>443</v>
      </c>
    </row>
    <row r="228" s="2" customFormat="1" ht="22.5" customHeight="1" spans="1:5">
      <c r="A228" s="9">
        <f>226</f>
        <v>226</v>
      </c>
      <c r="B228" s="9" t="s">
        <v>444</v>
      </c>
      <c r="C228" s="9" t="s">
        <v>7</v>
      </c>
      <c r="D228" s="9" t="s">
        <v>47</v>
      </c>
      <c r="E228" s="8" t="s">
        <v>445</v>
      </c>
    </row>
    <row r="229" s="2" customFormat="1" ht="22.5" customHeight="1" spans="1:5">
      <c r="A229" s="9">
        <f>227</f>
        <v>227</v>
      </c>
      <c r="B229" s="9" t="s">
        <v>446</v>
      </c>
      <c r="C229" s="9" t="s">
        <v>7</v>
      </c>
      <c r="D229" s="9" t="s">
        <v>94</v>
      </c>
      <c r="E229" s="8" t="s">
        <v>447</v>
      </c>
    </row>
    <row r="230" s="2" customFormat="1" ht="22.5" customHeight="1" spans="1:5">
      <c r="A230" s="9">
        <f>228</f>
        <v>228</v>
      </c>
      <c r="B230" s="9" t="s">
        <v>448</v>
      </c>
      <c r="C230" s="9" t="s">
        <v>7</v>
      </c>
      <c r="D230" s="9" t="s">
        <v>11</v>
      </c>
      <c r="E230" s="8" t="s">
        <v>449</v>
      </c>
    </row>
    <row r="231" s="2" customFormat="1" ht="22.5" customHeight="1" spans="1:5">
      <c r="A231" s="9">
        <f>229</f>
        <v>229</v>
      </c>
      <c r="B231" s="9" t="s">
        <v>450</v>
      </c>
      <c r="C231" s="9" t="s">
        <v>7</v>
      </c>
      <c r="D231" s="9" t="s">
        <v>59</v>
      </c>
      <c r="E231" s="8" t="s">
        <v>451</v>
      </c>
    </row>
    <row r="232" s="2" customFormat="1" ht="22.5" customHeight="1" spans="1:5">
      <c r="A232" s="9">
        <f>230</f>
        <v>230</v>
      </c>
      <c r="B232" s="9" t="s">
        <v>452</v>
      </c>
      <c r="C232" s="9" t="s">
        <v>7</v>
      </c>
      <c r="D232" s="9" t="s">
        <v>26</v>
      </c>
      <c r="E232" s="8" t="s">
        <v>453</v>
      </c>
    </row>
    <row r="233" s="2" customFormat="1" ht="22.5" customHeight="1" spans="1:5">
      <c r="A233" s="9">
        <f>231</f>
        <v>231</v>
      </c>
      <c r="B233" s="9" t="s">
        <v>454</v>
      </c>
      <c r="C233" s="9" t="s">
        <v>7</v>
      </c>
      <c r="D233" s="9" t="s">
        <v>47</v>
      </c>
      <c r="E233" s="8" t="s">
        <v>455</v>
      </c>
    </row>
    <row r="234" s="2" customFormat="1" ht="22.5" customHeight="1" spans="1:5">
      <c r="A234" s="9">
        <f>232</f>
        <v>232</v>
      </c>
      <c r="B234" s="9" t="s">
        <v>456</v>
      </c>
      <c r="C234" s="9" t="s">
        <v>7</v>
      </c>
      <c r="D234" s="9" t="s">
        <v>11</v>
      </c>
      <c r="E234" s="8" t="s">
        <v>268</v>
      </c>
    </row>
    <row r="235" s="2" customFormat="1" ht="22.5" customHeight="1" spans="1:5">
      <c r="A235" s="9">
        <f>233</f>
        <v>233</v>
      </c>
      <c r="B235" s="9" t="s">
        <v>457</v>
      </c>
      <c r="C235" s="9" t="s">
        <v>7</v>
      </c>
      <c r="D235" s="9" t="s">
        <v>107</v>
      </c>
      <c r="E235" s="8" t="s">
        <v>458</v>
      </c>
    </row>
    <row r="236" s="2" customFormat="1" ht="22.5" customHeight="1" spans="1:5">
      <c r="A236" s="9">
        <f>234</f>
        <v>234</v>
      </c>
      <c r="B236" s="9" t="s">
        <v>459</v>
      </c>
      <c r="C236" s="9" t="s">
        <v>7</v>
      </c>
      <c r="D236" s="9" t="s">
        <v>11</v>
      </c>
      <c r="E236" s="8" t="s">
        <v>460</v>
      </c>
    </row>
    <row r="237" s="2" customFormat="1" ht="22.5" customHeight="1" spans="1:5">
      <c r="A237" s="9">
        <f>235</f>
        <v>235</v>
      </c>
      <c r="B237" s="9" t="s">
        <v>461</v>
      </c>
      <c r="C237" s="9" t="s">
        <v>7</v>
      </c>
      <c r="D237" s="9" t="s">
        <v>14</v>
      </c>
      <c r="E237" s="8" t="s">
        <v>462</v>
      </c>
    </row>
    <row r="238" s="2" customFormat="1" ht="22.5" customHeight="1" spans="1:5">
      <c r="A238" s="9">
        <f>236</f>
        <v>236</v>
      </c>
      <c r="B238" s="9" t="s">
        <v>463</v>
      </c>
      <c r="C238" s="9" t="s">
        <v>7</v>
      </c>
      <c r="D238" s="9" t="s">
        <v>11</v>
      </c>
      <c r="E238" s="8" t="s">
        <v>464</v>
      </c>
    </row>
    <row r="239" s="2" customFormat="1" ht="22.5" customHeight="1" spans="1:5">
      <c r="A239" s="9">
        <f>237</f>
        <v>237</v>
      </c>
      <c r="B239" s="9" t="s">
        <v>465</v>
      </c>
      <c r="C239" s="9" t="s">
        <v>7</v>
      </c>
      <c r="D239" s="9" t="s">
        <v>94</v>
      </c>
      <c r="E239" s="8" t="s">
        <v>70</v>
      </c>
    </row>
    <row r="240" s="2" customFormat="1" ht="22.5" customHeight="1" spans="1:5">
      <c r="A240" s="9">
        <f>238</f>
        <v>238</v>
      </c>
      <c r="B240" s="9" t="s">
        <v>466</v>
      </c>
      <c r="C240" s="9" t="s">
        <v>7</v>
      </c>
      <c r="D240" s="9" t="s">
        <v>47</v>
      </c>
      <c r="E240" s="8" t="s">
        <v>467</v>
      </c>
    </row>
    <row r="241" s="2" customFormat="1" ht="22.5" customHeight="1" spans="1:5">
      <c r="A241" s="9">
        <f>239</f>
        <v>239</v>
      </c>
      <c r="B241" s="9" t="s">
        <v>468</v>
      </c>
      <c r="C241" s="9" t="s">
        <v>7</v>
      </c>
      <c r="D241" s="9" t="s">
        <v>182</v>
      </c>
      <c r="E241" s="8" t="s">
        <v>469</v>
      </c>
    </row>
    <row r="242" s="2" customFormat="1" ht="22.5" customHeight="1" spans="1:5">
      <c r="A242" s="9">
        <f>240</f>
        <v>240</v>
      </c>
      <c r="B242" s="9" t="s">
        <v>470</v>
      </c>
      <c r="C242" s="9" t="s">
        <v>7</v>
      </c>
      <c r="D242" s="9" t="s">
        <v>94</v>
      </c>
      <c r="E242" s="8" t="s">
        <v>471</v>
      </c>
    </row>
    <row r="243" s="2" customFormat="1" ht="22.5" customHeight="1" spans="1:5">
      <c r="A243" s="9">
        <f>241</f>
        <v>241</v>
      </c>
      <c r="B243" s="9" t="s">
        <v>472</v>
      </c>
      <c r="C243" s="9" t="s">
        <v>7</v>
      </c>
      <c r="D243" s="9" t="s">
        <v>54</v>
      </c>
      <c r="E243" s="8" t="s">
        <v>473</v>
      </c>
    </row>
    <row r="244" s="2" customFormat="1" ht="22.5" customHeight="1" spans="1:5">
      <c r="A244" s="9">
        <f>242</f>
        <v>242</v>
      </c>
      <c r="B244" s="9" t="s">
        <v>474</v>
      </c>
      <c r="C244" s="9" t="s">
        <v>7</v>
      </c>
      <c r="D244" s="9" t="s">
        <v>20</v>
      </c>
      <c r="E244" s="8" t="s">
        <v>475</v>
      </c>
    </row>
    <row r="245" s="2" customFormat="1" ht="22.5" customHeight="1" spans="1:5">
      <c r="A245" s="9">
        <f>243</f>
        <v>243</v>
      </c>
      <c r="B245" s="9" t="s">
        <v>476</v>
      </c>
      <c r="C245" s="9" t="s">
        <v>7</v>
      </c>
      <c r="D245" s="9" t="s">
        <v>26</v>
      </c>
      <c r="E245" s="8" t="s">
        <v>477</v>
      </c>
    </row>
    <row r="246" s="2" customFormat="1" ht="22.5" customHeight="1" spans="1:5">
      <c r="A246" s="9">
        <f>244</f>
        <v>244</v>
      </c>
      <c r="B246" s="9" t="s">
        <v>478</v>
      </c>
      <c r="C246" s="9" t="s">
        <v>7</v>
      </c>
      <c r="D246" s="9" t="s">
        <v>23</v>
      </c>
      <c r="E246" s="8" t="s">
        <v>108</v>
      </c>
    </row>
    <row r="247" s="2" customFormat="1" ht="22.5" customHeight="1" spans="1:5">
      <c r="A247" s="9">
        <f>245</f>
        <v>245</v>
      </c>
      <c r="B247" s="9" t="s">
        <v>479</v>
      </c>
      <c r="C247" s="9" t="s">
        <v>7</v>
      </c>
      <c r="D247" s="9" t="s">
        <v>59</v>
      </c>
      <c r="E247" s="8" t="s">
        <v>480</v>
      </c>
    </row>
    <row r="248" s="2" customFormat="1" ht="22.5" customHeight="1" spans="1:5">
      <c r="A248" s="9">
        <f>246</f>
        <v>246</v>
      </c>
      <c r="B248" s="9" t="s">
        <v>481</v>
      </c>
      <c r="C248" s="9" t="s">
        <v>7</v>
      </c>
      <c r="D248" s="9" t="s">
        <v>26</v>
      </c>
      <c r="E248" s="8" t="s">
        <v>400</v>
      </c>
    </row>
    <row r="249" s="2" customFormat="1" ht="22.5" customHeight="1" spans="1:5">
      <c r="A249" s="9">
        <f>247</f>
        <v>247</v>
      </c>
      <c r="B249" s="9" t="s">
        <v>482</v>
      </c>
      <c r="C249" s="9" t="s">
        <v>7</v>
      </c>
      <c r="D249" s="9" t="s">
        <v>34</v>
      </c>
      <c r="E249" s="8" t="s">
        <v>483</v>
      </c>
    </row>
    <row r="250" s="2" customFormat="1" ht="22.5" customHeight="1" spans="1:5">
      <c r="A250" s="9">
        <f>248</f>
        <v>248</v>
      </c>
      <c r="B250" s="9" t="s">
        <v>484</v>
      </c>
      <c r="C250" s="9" t="s">
        <v>7</v>
      </c>
      <c r="D250" s="9" t="s">
        <v>59</v>
      </c>
      <c r="E250" s="8" t="s">
        <v>485</v>
      </c>
    </row>
    <row r="251" s="2" customFormat="1" ht="22.5" customHeight="1" spans="1:5">
      <c r="A251" s="9">
        <f>249</f>
        <v>249</v>
      </c>
      <c r="B251" s="9" t="s">
        <v>486</v>
      </c>
      <c r="C251" s="9" t="s">
        <v>7</v>
      </c>
      <c r="D251" s="9" t="s">
        <v>59</v>
      </c>
      <c r="E251" s="8" t="s">
        <v>487</v>
      </c>
    </row>
    <row r="252" s="2" customFormat="1" ht="22.5" customHeight="1" spans="1:5">
      <c r="A252" s="9">
        <f>250</f>
        <v>250</v>
      </c>
      <c r="B252" s="9" t="s">
        <v>488</v>
      </c>
      <c r="C252" s="9" t="s">
        <v>7</v>
      </c>
      <c r="D252" s="9" t="s">
        <v>29</v>
      </c>
      <c r="E252" s="8" t="s">
        <v>489</v>
      </c>
    </row>
    <row r="253" s="2" customFormat="1" ht="22.5" customHeight="1" spans="1:5">
      <c r="A253" s="9">
        <f>251</f>
        <v>251</v>
      </c>
      <c r="B253" s="9" t="s">
        <v>490</v>
      </c>
      <c r="C253" s="9" t="s">
        <v>7</v>
      </c>
      <c r="D253" s="9" t="s">
        <v>59</v>
      </c>
      <c r="E253" s="8" t="s">
        <v>108</v>
      </c>
    </row>
    <row r="254" s="2" customFormat="1" ht="22.5" customHeight="1" spans="1:5">
      <c r="A254" s="9">
        <f>252</f>
        <v>252</v>
      </c>
      <c r="B254" s="9" t="s">
        <v>491</v>
      </c>
      <c r="C254" s="9" t="s">
        <v>7</v>
      </c>
      <c r="D254" s="9" t="s">
        <v>26</v>
      </c>
      <c r="E254" s="8" t="s">
        <v>492</v>
      </c>
    </row>
    <row r="255" s="2" customFormat="1" ht="22.5" customHeight="1" spans="1:5">
      <c r="A255" s="9">
        <f>253</f>
        <v>253</v>
      </c>
      <c r="B255" s="9" t="s">
        <v>493</v>
      </c>
      <c r="C255" s="9" t="s">
        <v>7</v>
      </c>
      <c r="D255" s="9" t="s">
        <v>59</v>
      </c>
      <c r="E255" s="8" t="s">
        <v>494</v>
      </c>
    </row>
    <row r="256" s="2" customFormat="1" ht="22.5" customHeight="1" spans="1:5">
      <c r="A256" s="9">
        <f>254</f>
        <v>254</v>
      </c>
      <c r="B256" s="9" t="s">
        <v>495</v>
      </c>
      <c r="C256" s="9" t="s">
        <v>7</v>
      </c>
      <c r="D256" s="9" t="s">
        <v>170</v>
      </c>
      <c r="E256" s="8" t="s">
        <v>496</v>
      </c>
    </row>
    <row r="257" s="2" customFormat="1" ht="22.5" customHeight="1" spans="1:5">
      <c r="A257" s="9">
        <f>255</f>
        <v>255</v>
      </c>
      <c r="B257" s="9" t="s">
        <v>497</v>
      </c>
      <c r="C257" s="9" t="s">
        <v>7</v>
      </c>
      <c r="D257" s="9" t="s">
        <v>182</v>
      </c>
      <c r="E257" s="8" t="s">
        <v>400</v>
      </c>
    </row>
    <row r="258" s="2" customFormat="1" ht="22.5" customHeight="1" spans="1:5">
      <c r="A258" s="9">
        <f>256</f>
        <v>256</v>
      </c>
      <c r="B258" s="9" t="s">
        <v>498</v>
      </c>
      <c r="C258" s="9" t="s">
        <v>7</v>
      </c>
      <c r="D258" s="9" t="s">
        <v>170</v>
      </c>
      <c r="E258" s="8" t="s">
        <v>268</v>
      </c>
    </row>
    <row r="259" s="2" customFormat="1" ht="22.5" customHeight="1" spans="1:5">
      <c r="A259" s="9">
        <f>257</f>
        <v>257</v>
      </c>
      <c r="B259" s="9" t="s">
        <v>499</v>
      </c>
      <c r="C259" s="9" t="s">
        <v>7</v>
      </c>
      <c r="D259" s="9" t="s">
        <v>47</v>
      </c>
      <c r="E259" s="8" t="s">
        <v>500</v>
      </c>
    </row>
    <row r="260" s="2" customFormat="1" ht="22.5" customHeight="1" spans="1:5">
      <c r="A260" s="9">
        <f>258</f>
        <v>258</v>
      </c>
      <c r="B260" s="9" t="s">
        <v>501</v>
      </c>
      <c r="C260" s="9" t="s">
        <v>7</v>
      </c>
      <c r="D260" s="9" t="s">
        <v>94</v>
      </c>
      <c r="E260" s="8" t="s">
        <v>502</v>
      </c>
    </row>
    <row r="261" s="2" customFormat="1" ht="22.5" customHeight="1" spans="1:5">
      <c r="A261" s="9">
        <f>259</f>
        <v>259</v>
      </c>
      <c r="B261" s="9" t="s">
        <v>503</v>
      </c>
      <c r="C261" s="9" t="s">
        <v>7</v>
      </c>
      <c r="D261" s="9" t="s">
        <v>107</v>
      </c>
      <c r="E261" s="8" t="s">
        <v>504</v>
      </c>
    </row>
    <row r="262" s="2" customFormat="1" ht="22.5" customHeight="1" spans="1:5">
      <c r="A262" s="9">
        <f>260</f>
        <v>260</v>
      </c>
      <c r="B262" s="9" t="s">
        <v>505</v>
      </c>
      <c r="C262" s="9" t="s">
        <v>7</v>
      </c>
      <c r="D262" s="9" t="s">
        <v>8</v>
      </c>
      <c r="E262" s="8" t="s">
        <v>506</v>
      </c>
    </row>
    <row r="263" s="2" customFormat="1" ht="22.5" customHeight="1" spans="1:5">
      <c r="A263" s="9">
        <f>261</f>
        <v>261</v>
      </c>
      <c r="B263" s="9" t="s">
        <v>507</v>
      </c>
      <c r="C263" s="9" t="s">
        <v>7</v>
      </c>
      <c r="D263" s="9" t="s">
        <v>26</v>
      </c>
      <c r="E263" s="8" t="s">
        <v>508</v>
      </c>
    </row>
    <row r="264" s="2" customFormat="1" ht="22.5" customHeight="1" spans="1:5">
      <c r="A264" s="9">
        <f>262</f>
        <v>262</v>
      </c>
      <c r="B264" s="9" t="s">
        <v>509</v>
      </c>
      <c r="C264" s="9" t="s">
        <v>7</v>
      </c>
      <c r="D264" s="9" t="s">
        <v>182</v>
      </c>
      <c r="E264" s="8" t="s">
        <v>469</v>
      </c>
    </row>
    <row r="265" s="2" customFormat="1" ht="22.5" customHeight="1" spans="1:5">
      <c r="A265" s="9">
        <f>263</f>
        <v>263</v>
      </c>
      <c r="B265" s="9" t="s">
        <v>510</v>
      </c>
      <c r="C265" s="9" t="s">
        <v>7</v>
      </c>
      <c r="D265" s="9" t="s">
        <v>34</v>
      </c>
      <c r="E265" s="8" t="s">
        <v>511</v>
      </c>
    </row>
    <row r="266" s="2" customFormat="1" ht="22.5" customHeight="1" spans="1:5">
      <c r="A266" s="9">
        <f>264</f>
        <v>264</v>
      </c>
      <c r="B266" s="9" t="s">
        <v>512</v>
      </c>
      <c r="C266" s="9" t="s">
        <v>7</v>
      </c>
      <c r="D266" s="9" t="s">
        <v>94</v>
      </c>
      <c r="E266" s="8" t="s">
        <v>513</v>
      </c>
    </row>
    <row r="267" s="2" customFormat="1" ht="22.5" customHeight="1" spans="1:5">
      <c r="A267" s="9">
        <f>265</f>
        <v>265</v>
      </c>
      <c r="B267" s="9" t="s">
        <v>514</v>
      </c>
      <c r="C267" s="9" t="s">
        <v>7</v>
      </c>
      <c r="D267" s="9" t="s">
        <v>182</v>
      </c>
      <c r="E267" s="8" t="s">
        <v>515</v>
      </c>
    </row>
    <row r="268" s="2" customFormat="1" ht="22.5" customHeight="1" spans="1:5">
      <c r="A268" s="9">
        <f>266</f>
        <v>266</v>
      </c>
      <c r="B268" s="9" t="s">
        <v>516</v>
      </c>
      <c r="C268" s="9" t="s">
        <v>7</v>
      </c>
      <c r="D268" s="9" t="s">
        <v>20</v>
      </c>
      <c r="E268" s="8" t="s">
        <v>108</v>
      </c>
    </row>
    <row r="269" s="2" customFormat="1" ht="22.5" customHeight="1" spans="1:5">
      <c r="A269" s="9">
        <f>267</f>
        <v>267</v>
      </c>
      <c r="B269" s="9" t="s">
        <v>517</v>
      </c>
      <c r="C269" s="9" t="s">
        <v>7</v>
      </c>
      <c r="D269" s="9" t="s">
        <v>20</v>
      </c>
      <c r="E269" s="8" t="s">
        <v>518</v>
      </c>
    </row>
    <row r="270" s="2" customFormat="1" ht="22.5" customHeight="1" spans="1:5">
      <c r="A270" s="9">
        <f>268</f>
        <v>268</v>
      </c>
      <c r="B270" s="9" t="s">
        <v>519</v>
      </c>
      <c r="C270" s="9" t="s">
        <v>7</v>
      </c>
      <c r="D270" s="9" t="s">
        <v>23</v>
      </c>
      <c r="E270" s="8" t="s">
        <v>520</v>
      </c>
    </row>
    <row r="271" s="2" customFormat="1" ht="22.5" customHeight="1" spans="1:5">
      <c r="A271" s="9">
        <f>269</f>
        <v>269</v>
      </c>
      <c r="B271" s="9" t="s">
        <v>521</v>
      </c>
      <c r="C271" s="9" t="s">
        <v>7</v>
      </c>
      <c r="D271" s="9" t="s">
        <v>26</v>
      </c>
      <c r="E271" s="8" t="s">
        <v>522</v>
      </c>
    </row>
    <row r="272" s="2" customFormat="1" ht="22.5" customHeight="1" spans="1:5">
      <c r="A272" s="9">
        <f>270</f>
        <v>270</v>
      </c>
      <c r="B272" s="9" t="s">
        <v>523</v>
      </c>
      <c r="C272" s="9" t="s">
        <v>7</v>
      </c>
      <c r="D272" s="9" t="s">
        <v>26</v>
      </c>
      <c r="E272" s="8" t="s">
        <v>524</v>
      </c>
    </row>
    <row r="273" s="2" customFormat="1" ht="22.5" customHeight="1" spans="1:5">
      <c r="A273" s="9">
        <f>271</f>
        <v>271</v>
      </c>
      <c r="B273" s="9" t="s">
        <v>525</v>
      </c>
      <c r="C273" s="9" t="s">
        <v>7</v>
      </c>
      <c r="D273" s="9" t="s">
        <v>11</v>
      </c>
      <c r="E273" s="8" t="s">
        <v>526</v>
      </c>
    </row>
    <row r="274" s="2" customFormat="1" ht="22.5" customHeight="1" spans="1:5">
      <c r="A274" s="9">
        <f>272</f>
        <v>272</v>
      </c>
      <c r="B274" s="9" t="s">
        <v>527</v>
      </c>
      <c r="C274" s="9" t="s">
        <v>7</v>
      </c>
      <c r="D274" s="9" t="s">
        <v>11</v>
      </c>
      <c r="E274" s="8" t="s">
        <v>528</v>
      </c>
    </row>
    <row r="275" s="2" customFormat="1" ht="22.5" customHeight="1" spans="1:5">
      <c r="A275" s="9">
        <f>273</f>
        <v>273</v>
      </c>
      <c r="B275" s="9" t="s">
        <v>529</v>
      </c>
      <c r="C275" s="9" t="s">
        <v>7</v>
      </c>
      <c r="D275" s="9" t="s">
        <v>59</v>
      </c>
      <c r="E275" s="8" t="s">
        <v>530</v>
      </c>
    </row>
    <row r="276" s="2" customFormat="1" ht="22.5" customHeight="1" spans="1:5">
      <c r="A276" s="9">
        <f>274</f>
        <v>274</v>
      </c>
      <c r="B276" s="9" t="s">
        <v>531</v>
      </c>
      <c r="C276" s="9" t="s">
        <v>7</v>
      </c>
      <c r="D276" s="9" t="s">
        <v>59</v>
      </c>
      <c r="E276" s="8" t="s">
        <v>532</v>
      </c>
    </row>
    <row r="277" s="2" customFormat="1" ht="22.5" customHeight="1" spans="1:5">
      <c r="A277" s="9">
        <f>275</f>
        <v>275</v>
      </c>
      <c r="B277" s="9" t="s">
        <v>533</v>
      </c>
      <c r="C277" s="9" t="s">
        <v>7</v>
      </c>
      <c r="D277" s="9" t="s">
        <v>47</v>
      </c>
      <c r="E277" s="8" t="s">
        <v>534</v>
      </c>
    </row>
    <row r="278" s="2" customFormat="1" ht="22.5" customHeight="1" spans="1:5">
      <c r="A278" s="9">
        <f>276</f>
        <v>276</v>
      </c>
      <c r="B278" s="9" t="s">
        <v>535</v>
      </c>
      <c r="C278" s="9" t="s">
        <v>7</v>
      </c>
      <c r="D278" s="9" t="s">
        <v>17</v>
      </c>
      <c r="E278" s="8" t="s">
        <v>536</v>
      </c>
    </row>
    <row r="279" s="2" customFormat="1" ht="22.5" customHeight="1" spans="1:5">
      <c r="A279" s="9">
        <f>277</f>
        <v>277</v>
      </c>
      <c r="B279" s="9" t="s">
        <v>537</v>
      </c>
      <c r="C279" s="9" t="s">
        <v>7</v>
      </c>
      <c r="D279" s="9" t="s">
        <v>20</v>
      </c>
      <c r="E279" s="8" t="s">
        <v>538</v>
      </c>
    </row>
    <row r="280" s="2" customFormat="1" ht="22.5" customHeight="1" spans="1:5">
      <c r="A280" s="9">
        <f>278</f>
        <v>278</v>
      </c>
      <c r="B280" s="9" t="s">
        <v>539</v>
      </c>
      <c r="C280" s="9" t="s">
        <v>7</v>
      </c>
      <c r="D280" s="9" t="s">
        <v>14</v>
      </c>
      <c r="E280" s="8" t="s">
        <v>540</v>
      </c>
    </row>
    <row r="281" s="2" customFormat="1" ht="22.5" customHeight="1" spans="1:5">
      <c r="A281" s="9">
        <f>279</f>
        <v>279</v>
      </c>
      <c r="B281" s="9" t="s">
        <v>541</v>
      </c>
      <c r="C281" s="9" t="s">
        <v>7</v>
      </c>
      <c r="D281" s="9" t="s">
        <v>34</v>
      </c>
      <c r="E281" s="8" t="s">
        <v>348</v>
      </c>
    </row>
    <row r="282" s="2" customFormat="1" ht="22.5" customHeight="1" spans="1:5">
      <c r="A282" s="9">
        <f>280</f>
        <v>280</v>
      </c>
      <c r="B282" s="9" t="s">
        <v>542</v>
      </c>
      <c r="C282" s="9" t="s">
        <v>7</v>
      </c>
      <c r="D282" s="9" t="s">
        <v>59</v>
      </c>
      <c r="E282" s="8" t="s">
        <v>52</v>
      </c>
    </row>
    <row r="283" s="2" customFormat="1" ht="22.5" customHeight="1" spans="1:5">
      <c r="A283" s="9">
        <f>281</f>
        <v>281</v>
      </c>
      <c r="B283" s="9" t="s">
        <v>543</v>
      </c>
      <c r="C283" s="9" t="s">
        <v>7</v>
      </c>
      <c r="D283" s="9" t="s">
        <v>182</v>
      </c>
      <c r="E283" s="8" t="s">
        <v>544</v>
      </c>
    </row>
    <row r="284" s="2" customFormat="1" ht="22.5" customHeight="1" spans="1:5">
      <c r="A284" s="9">
        <f>282</f>
        <v>282</v>
      </c>
      <c r="B284" s="9" t="s">
        <v>545</v>
      </c>
      <c r="C284" s="9" t="s">
        <v>7</v>
      </c>
      <c r="D284" s="9" t="s">
        <v>47</v>
      </c>
      <c r="E284" s="8" t="s">
        <v>546</v>
      </c>
    </row>
    <row r="285" s="2" customFormat="1" ht="22.5" customHeight="1" spans="1:5">
      <c r="A285" s="9">
        <f>283</f>
        <v>283</v>
      </c>
      <c r="B285" s="9" t="s">
        <v>547</v>
      </c>
      <c r="C285" s="9" t="s">
        <v>7</v>
      </c>
      <c r="D285" s="9" t="s">
        <v>54</v>
      </c>
      <c r="E285" s="8" t="s">
        <v>548</v>
      </c>
    </row>
    <row r="286" s="2" customFormat="1" ht="22.5" customHeight="1" spans="1:5">
      <c r="A286" s="9">
        <f>284</f>
        <v>284</v>
      </c>
      <c r="B286" s="9" t="s">
        <v>549</v>
      </c>
      <c r="C286" s="9" t="s">
        <v>7</v>
      </c>
      <c r="D286" s="9" t="s">
        <v>14</v>
      </c>
      <c r="E286" s="8" t="s">
        <v>550</v>
      </c>
    </row>
    <row r="287" s="2" customFormat="1" ht="22.5" customHeight="1" spans="1:5">
      <c r="A287" s="9">
        <f>285</f>
        <v>285</v>
      </c>
      <c r="B287" s="9" t="s">
        <v>551</v>
      </c>
      <c r="C287" s="9" t="s">
        <v>7</v>
      </c>
      <c r="D287" s="9" t="s">
        <v>34</v>
      </c>
      <c r="E287" s="8" t="s">
        <v>552</v>
      </c>
    </row>
    <row r="288" s="2" customFormat="1" ht="22.5" customHeight="1" spans="1:5">
      <c r="A288" s="9">
        <f>286</f>
        <v>286</v>
      </c>
      <c r="B288" s="9" t="s">
        <v>553</v>
      </c>
      <c r="C288" s="9" t="s">
        <v>7</v>
      </c>
      <c r="D288" s="9" t="s">
        <v>17</v>
      </c>
      <c r="E288" s="8" t="s">
        <v>445</v>
      </c>
    </row>
    <row r="289" s="2" customFormat="1" ht="22.5" customHeight="1" spans="1:5">
      <c r="A289" s="9">
        <f>287</f>
        <v>287</v>
      </c>
      <c r="B289" s="9" t="s">
        <v>554</v>
      </c>
      <c r="C289" s="9" t="s">
        <v>7</v>
      </c>
      <c r="D289" s="9" t="s">
        <v>47</v>
      </c>
      <c r="E289" s="8" t="s">
        <v>78</v>
      </c>
    </row>
    <row r="290" s="2" customFormat="1" ht="22.5" customHeight="1" spans="1:5">
      <c r="A290" s="9">
        <f>288</f>
        <v>288</v>
      </c>
      <c r="B290" s="9" t="s">
        <v>555</v>
      </c>
      <c r="C290" s="9" t="s">
        <v>7</v>
      </c>
      <c r="D290" s="9" t="s">
        <v>8</v>
      </c>
      <c r="E290" s="8" t="s">
        <v>556</v>
      </c>
    </row>
    <row r="291" s="2" customFormat="1" ht="22.5" customHeight="1" spans="1:5">
      <c r="A291" s="9">
        <f>289</f>
        <v>289</v>
      </c>
      <c r="B291" s="9" t="s">
        <v>557</v>
      </c>
      <c r="C291" s="9" t="s">
        <v>7</v>
      </c>
      <c r="D291" s="9" t="s">
        <v>107</v>
      </c>
      <c r="E291" s="8" t="s">
        <v>558</v>
      </c>
    </row>
    <row r="292" s="2" customFormat="1" ht="22.5" customHeight="1" spans="1:5">
      <c r="A292" s="9">
        <f>290</f>
        <v>290</v>
      </c>
      <c r="B292" s="9" t="s">
        <v>559</v>
      </c>
      <c r="C292" s="9" t="s">
        <v>7</v>
      </c>
      <c r="D292" s="9" t="s">
        <v>23</v>
      </c>
      <c r="E292" s="8" t="s">
        <v>221</v>
      </c>
    </row>
    <row r="293" s="2" customFormat="1" ht="22.5" customHeight="1" spans="1:5">
      <c r="A293" s="9">
        <f>291</f>
        <v>291</v>
      </c>
      <c r="B293" s="9" t="s">
        <v>560</v>
      </c>
      <c r="C293" s="9" t="s">
        <v>7</v>
      </c>
      <c r="D293" s="9" t="s">
        <v>94</v>
      </c>
      <c r="E293" s="8" t="s">
        <v>561</v>
      </c>
    </row>
    <row r="294" s="2" customFormat="1" ht="22.5" customHeight="1" spans="1:5">
      <c r="A294" s="9">
        <f>292</f>
        <v>292</v>
      </c>
      <c r="B294" s="9" t="s">
        <v>562</v>
      </c>
      <c r="C294" s="9" t="s">
        <v>7</v>
      </c>
      <c r="D294" s="9" t="s">
        <v>47</v>
      </c>
      <c r="E294" s="8" t="s">
        <v>563</v>
      </c>
    </row>
    <row r="295" s="2" customFormat="1" ht="22.5" customHeight="1" spans="1:5">
      <c r="A295" s="9">
        <f>293</f>
        <v>293</v>
      </c>
      <c r="B295" s="9" t="s">
        <v>564</v>
      </c>
      <c r="C295" s="9" t="s">
        <v>7</v>
      </c>
      <c r="D295" s="9" t="s">
        <v>23</v>
      </c>
      <c r="E295" s="8" t="s">
        <v>565</v>
      </c>
    </row>
    <row r="296" s="2" customFormat="1" ht="22.5" customHeight="1" spans="1:5">
      <c r="A296" s="9">
        <f>294</f>
        <v>294</v>
      </c>
      <c r="B296" s="9" t="s">
        <v>566</v>
      </c>
      <c r="C296" s="9" t="s">
        <v>7</v>
      </c>
      <c r="D296" s="9" t="s">
        <v>11</v>
      </c>
      <c r="E296" s="8" t="s">
        <v>108</v>
      </c>
    </row>
    <row r="297" s="2" customFormat="1" ht="22.5" customHeight="1" spans="1:5">
      <c r="A297" s="9">
        <f>295</f>
        <v>295</v>
      </c>
      <c r="B297" s="9" t="s">
        <v>567</v>
      </c>
      <c r="C297" s="9" t="s">
        <v>7</v>
      </c>
      <c r="D297" s="9" t="s">
        <v>29</v>
      </c>
      <c r="E297" s="8" t="s">
        <v>568</v>
      </c>
    </row>
    <row r="298" s="2" customFormat="1" ht="22.5" customHeight="1" spans="1:5">
      <c r="A298" s="9">
        <f>296</f>
        <v>296</v>
      </c>
      <c r="B298" s="9" t="s">
        <v>569</v>
      </c>
      <c r="C298" s="9" t="s">
        <v>7</v>
      </c>
      <c r="D298" s="9" t="s">
        <v>54</v>
      </c>
      <c r="E298" s="8" t="s">
        <v>570</v>
      </c>
    </row>
    <row r="299" s="2" customFormat="1" ht="22.5" customHeight="1" spans="1:5">
      <c r="A299" s="9">
        <f>297</f>
        <v>297</v>
      </c>
      <c r="B299" s="9" t="s">
        <v>571</v>
      </c>
      <c r="C299" s="9" t="s">
        <v>7</v>
      </c>
      <c r="D299" s="9" t="s">
        <v>107</v>
      </c>
      <c r="E299" s="8" t="s">
        <v>148</v>
      </c>
    </row>
    <row r="300" s="2" customFormat="1" ht="22.5" customHeight="1" spans="1:5">
      <c r="A300" s="9">
        <f>298</f>
        <v>298</v>
      </c>
      <c r="B300" s="9" t="s">
        <v>572</v>
      </c>
      <c r="C300" s="9" t="s">
        <v>7</v>
      </c>
      <c r="D300" s="9" t="s">
        <v>59</v>
      </c>
      <c r="E300" s="8" t="s">
        <v>573</v>
      </c>
    </row>
    <row r="301" s="2" customFormat="1" ht="22.5" customHeight="1" spans="1:5">
      <c r="A301" s="9">
        <f>299</f>
        <v>299</v>
      </c>
      <c r="B301" s="9" t="s">
        <v>574</v>
      </c>
      <c r="C301" s="9" t="s">
        <v>7</v>
      </c>
      <c r="D301" s="9" t="s">
        <v>59</v>
      </c>
      <c r="E301" s="8" t="s">
        <v>575</v>
      </c>
    </row>
    <row r="302" s="2" customFormat="1" ht="22.5" customHeight="1" spans="1:5">
      <c r="A302" s="9">
        <f>300</f>
        <v>300</v>
      </c>
      <c r="B302" s="9" t="s">
        <v>576</v>
      </c>
      <c r="C302" s="9" t="s">
        <v>7</v>
      </c>
      <c r="D302" s="9" t="s">
        <v>20</v>
      </c>
      <c r="E302" s="8" t="s">
        <v>577</v>
      </c>
    </row>
    <row r="303" s="2" customFormat="1" ht="22.5" customHeight="1" spans="1:5">
      <c r="A303" s="9">
        <f>301</f>
        <v>301</v>
      </c>
      <c r="B303" s="9" t="s">
        <v>578</v>
      </c>
      <c r="C303" s="9" t="s">
        <v>7</v>
      </c>
      <c r="D303" s="9" t="s">
        <v>29</v>
      </c>
      <c r="E303" s="8" t="s">
        <v>579</v>
      </c>
    </row>
    <row r="304" s="2" customFormat="1" ht="22.5" customHeight="1" spans="1:5">
      <c r="A304" s="9">
        <f>302</f>
        <v>302</v>
      </c>
      <c r="B304" s="9" t="s">
        <v>580</v>
      </c>
      <c r="C304" s="9" t="s">
        <v>7</v>
      </c>
      <c r="D304" s="9" t="s">
        <v>59</v>
      </c>
      <c r="E304" s="8" t="s">
        <v>581</v>
      </c>
    </row>
    <row r="305" s="2" customFormat="1" ht="22.5" customHeight="1" spans="1:5">
      <c r="A305" s="9">
        <f>303</f>
        <v>303</v>
      </c>
      <c r="B305" s="9" t="s">
        <v>582</v>
      </c>
      <c r="C305" s="9" t="s">
        <v>7</v>
      </c>
      <c r="D305" s="9" t="s">
        <v>54</v>
      </c>
      <c r="E305" s="8" t="s">
        <v>583</v>
      </c>
    </row>
    <row r="306" s="2" customFormat="1" ht="22.5" customHeight="1" spans="1:5">
      <c r="A306" s="9">
        <f>304</f>
        <v>304</v>
      </c>
      <c r="B306" s="9" t="s">
        <v>584</v>
      </c>
      <c r="C306" s="9" t="s">
        <v>7</v>
      </c>
      <c r="D306" s="9" t="s">
        <v>94</v>
      </c>
      <c r="E306" s="8" t="s">
        <v>585</v>
      </c>
    </row>
    <row r="307" s="2" customFormat="1" ht="22.5" customHeight="1" spans="1:5">
      <c r="A307" s="9">
        <f>305</f>
        <v>305</v>
      </c>
      <c r="B307" s="9" t="s">
        <v>586</v>
      </c>
      <c r="C307" s="9" t="s">
        <v>7</v>
      </c>
      <c r="D307" s="9" t="s">
        <v>170</v>
      </c>
      <c r="E307" s="8" t="s">
        <v>587</v>
      </c>
    </row>
    <row r="308" s="2" customFormat="1" ht="22.5" customHeight="1" spans="1:5">
      <c r="A308" s="9">
        <f>306</f>
        <v>306</v>
      </c>
      <c r="B308" s="9" t="s">
        <v>588</v>
      </c>
      <c r="C308" s="9" t="s">
        <v>7</v>
      </c>
      <c r="D308" s="9" t="s">
        <v>54</v>
      </c>
      <c r="E308" s="8" t="s">
        <v>589</v>
      </c>
    </row>
    <row r="309" s="2" customFormat="1" ht="22.5" customHeight="1" spans="1:5">
      <c r="A309" s="9">
        <f>307</f>
        <v>307</v>
      </c>
      <c r="B309" s="9" t="s">
        <v>590</v>
      </c>
      <c r="C309" s="9" t="s">
        <v>7</v>
      </c>
      <c r="D309" s="9" t="s">
        <v>59</v>
      </c>
      <c r="E309" s="8" t="s">
        <v>158</v>
      </c>
    </row>
    <row r="310" s="2" customFormat="1" ht="22.5" customHeight="1" spans="1:5">
      <c r="A310" s="9">
        <f>308</f>
        <v>308</v>
      </c>
      <c r="B310" s="9" t="s">
        <v>591</v>
      </c>
      <c r="C310" s="9" t="s">
        <v>7</v>
      </c>
      <c r="D310" s="9" t="s">
        <v>34</v>
      </c>
      <c r="E310" s="8" t="s">
        <v>289</v>
      </c>
    </row>
    <row r="311" s="2" customFormat="1" ht="22.5" customHeight="1" spans="1:5">
      <c r="A311" s="9">
        <f>309</f>
        <v>309</v>
      </c>
      <c r="B311" s="9" t="s">
        <v>592</v>
      </c>
      <c r="C311" s="9" t="s">
        <v>7</v>
      </c>
      <c r="D311" s="9" t="s">
        <v>20</v>
      </c>
      <c r="E311" s="8" t="s">
        <v>589</v>
      </c>
    </row>
    <row r="312" s="2" customFormat="1" ht="22.5" customHeight="1" spans="1:5">
      <c r="A312" s="9">
        <f>310</f>
        <v>310</v>
      </c>
      <c r="B312" s="9" t="s">
        <v>593</v>
      </c>
      <c r="C312" s="9" t="s">
        <v>7</v>
      </c>
      <c r="D312" s="9" t="s">
        <v>182</v>
      </c>
      <c r="E312" s="8" t="s">
        <v>594</v>
      </c>
    </row>
    <row r="313" s="2" customFormat="1" ht="22.5" customHeight="1" spans="1:5">
      <c r="A313" s="9">
        <f>311</f>
        <v>311</v>
      </c>
      <c r="B313" s="9" t="s">
        <v>595</v>
      </c>
      <c r="C313" s="9" t="s">
        <v>7</v>
      </c>
      <c r="D313" s="9" t="s">
        <v>29</v>
      </c>
      <c r="E313" s="8" t="s">
        <v>596</v>
      </c>
    </row>
    <row r="314" s="2" customFormat="1" ht="22.5" customHeight="1" spans="1:5">
      <c r="A314" s="9">
        <f>312</f>
        <v>312</v>
      </c>
      <c r="B314" s="9" t="s">
        <v>597</v>
      </c>
      <c r="C314" s="9" t="s">
        <v>7</v>
      </c>
      <c r="D314" s="9" t="s">
        <v>17</v>
      </c>
      <c r="E314" s="8" t="s">
        <v>598</v>
      </c>
    </row>
    <row r="315" s="2" customFormat="1" ht="22.5" customHeight="1" spans="1:5">
      <c r="A315" s="9">
        <f>313</f>
        <v>313</v>
      </c>
      <c r="B315" s="9" t="s">
        <v>599</v>
      </c>
      <c r="C315" s="9" t="s">
        <v>7</v>
      </c>
      <c r="D315" s="9" t="s">
        <v>54</v>
      </c>
      <c r="E315" s="8" t="s">
        <v>600</v>
      </c>
    </row>
    <row r="316" s="2" customFormat="1" ht="22.5" customHeight="1" spans="1:5">
      <c r="A316" s="9">
        <f>314</f>
        <v>314</v>
      </c>
      <c r="B316" s="9" t="s">
        <v>601</v>
      </c>
      <c r="C316" s="9" t="s">
        <v>7</v>
      </c>
      <c r="D316" s="9" t="s">
        <v>59</v>
      </c>
      <c r="E316" s="8" t="s">
        <v>602</v>
      </c>
    </row>
    <row r="317" s="2" customFormat="1" ht="22.5" customHeight="1" spans="1:5">
      <c r="A317" s="9">
        <f>315</f>
        <v>315</v>
      </c>
      <c r="B317" s="9" t="s">
        <v>603</v>
      </c>
      <c r="C317" s="9" t="s">
        <v>7</v>
      </c>
      <c r="D317" s="9" t="s">
        <v>26</v>
      </c>
      <c r="E317" s="8" t="s">
        <v>604</v>
      </c>
    </row>
    <row r="318" s="2" customFormat="1" ht="22.5" customHeight="1" spans="1:5">
      <c r="A318" s="9">
        <f>316</f>
        <v>316</v>
      </c>
      <c r="B318" s="9" t="s">
        <v>605</v>
      </c>
      <c r="C318" s="9" t="s">
        <v>7</v>
      </c>
      <c r="D318" s="9" t="s">
        <v>26</v>
      </c>
      <c r="E318" s="8" t="s">
        <v>606</v>
      </c>
    </row>
    <row r="319" s="2" customFormat="1" ht="22.5" customHeight="1" spans="1:5">
      <c r="A319" s="9">
        <f>317</f>
        <v>317</v>
      </c>
      <c r="B319" s="9" t="s">
        <v>607</v>
      </c>
      <c r="C319" s="9" t="s">
        <v>7</v>
      </c>
      <c r="D319" s="9" t="s">
        <v>126</v>
      </c>
      <c r="E319" s="8" t="s">
        <v>608</v>
      </c>
    </row>
    <row r="320" s="2" customFormat="1" ht="22.5" customHeight="1" spans="1:5">
      <c r="A320" s="9">
        <f>318</f>
        <v>318</v>
      </c>
      <c r="B320" s="9" t="s">
        <v>609</v>
      </c>
      <c r="C320" s="9" t="s">
        <v>7</v>
      </c>
      <c r="D320" s="9" t="s">
        <v>47</v>
      </c>
      <c r="E320" s="8" t="s">
        <v>610</v>
      </c>
    </row>
    <row r="321" s="2" customFormat="1" ht="22.5" customHeight="1" spans="1:5">
      <c r="A321" s="9">
        <f>319</f>
        <v>319</v>
      </c>
      <c r="B321" s="9" t="s">
        <v>611</v>
      </c>
      <c r="C321" s="9" t="s">
        <v>7</v>
      </c>
      <c r="D321" s="9" t="s">
        <v>26</v>
      </c>
      <c r="E321" s="8" t="s">
        <v>612</v>
      </c>
    </row>
    <row r="322" s="2" customFormat="1" ht="22.5" customHeight="1" spans="1:5">
      <c r="A322" s="9">
        <f>320</f>
        <v>320</v>
      </c>
      <c r="B322" s="9" t="s">
        <v>613</v>
      </c>
      <c r="C322" s="9" t="s">
        <v>7</v>
      </c>
      <c r="D322" s="9" t="s">
        <v>59</v>
      </c>
      <c r="E322" s="8" t="s">
        <v>221</v>
      </c>
    </row>
    <row r="323" s="2" customFormat="1" ht="22.5" customHeight="1" spans="1:5">
      <c r="A323" s="9">
        <f>321</f>
        <v>321</v>
      </c>
      <c r="B323" s="9" t="s">
        <v>614</v>
      </c>
      <c r="C323" s="9" t="s">
        <v>7</v>
      </c>
      <c r="D323" s="9" t="s">
        <v>23</v>
      </c>
      <c r="E323" s="8" t="s">
        <v>449</v>
      </c>
    </row>
    <row r="324" s="2" customFormat="1" ht="22.5" customHeight="1" spans="1:5">
      <c r="A324" s="9">
        <f>322</f>
        <v>322</v>
      </c>
      <c r="B324" s="9" t="s">
        <v>615</v>
      </c>
      <c r="C324" s="9" t="s">
        <v>7</v>
      </c>
      <c r="D324" s="9" t="s">
        <v>14</v>
      </c>
      <c r="E324" s="8" t="s">
        <v>217</v>
      </c>
    </row>
    <row r="325" s="2" customFormat="1" ht="22.5" customHeight="1" spans="1:5">
      <c r="A325" s="9">
        <f>323</f>
        <v>323</v>
      </c>
      <c r="B325" s="9" t="s">
        <v>616</v>
      </c>
      <c r="C325" s="9" t="s">
        <v>7</v>
      </c>
      <c r="D325" s="9" t="s">
        <v>170</v>
      </c>
      <c r="E325" s="8" t="s">
        <v>268</v>
      </c>
    </row>
    <row r="326" s="2" customFormat="1" ht="22.5" customHeight="1" spans="1:5">
      <c r="A326" s="9">
        <f>324</f>
        <v>324</v>
      </c>
      <c r="B326" s="9" t="s">
        <v>617</v>
      </c>
      <c r="C326" s="9" t="s">
        <v>7</v>
      </c>
      <c r="D326" s="9" t="s">
        <v>54</v>
      </c>
      <c r="E326" s="8" t="s">
        <v>618</v>
      </c>
    </row>
    <row r="327" s="2" customFormat="1" ht="22.5" customHeight="1" spans="1:5">
      <c r="A327" s="9">
        <f>325</f>
        <v>325</v>
      </c>
      <c r="B327" s="9" t="s">
        <v>619</v>
      </c>
      <c r="C327" s="9" t="s">
        <v>7</v>
      </c>
      <c r="D327" s="9" t="s">
        <v>34</v>
      </c>
      <c r="E327" s="8" t="s">
        <v>620</v>
      </c>
    </row>
    <row r="328" s="2" customFormat="1" ht="22.5" customHeight="1" spans="1:5">
      <c r="A328" s="9">
        <f>326</f>
        <v>326</v>
      </c>
      <c r="B328" s="9" t="s">
        <v>621</v>
      </c>
      <c r="C328" s="9" t="s">
        <v>7</v>
      </c>
      <c r="D328" s="9" t="s">
        <v>59</v>
      </c>
      <c r="E328" s="8" t="s">
        <v>622</v>
      </c>
    </row>
    <row r="329" s="2" customFormat="1" ht="22.5" customHeight="1" spans="1:5">
      <c r="A329" s="9">
        <f>327</f>
        <v>327</v>
      </c>
      <c r="B329" s="9" t="s">
        <v>623</v>
      </c>
      <c r="C329" s="9" t="s">
        <v>7</v>
      </c>
      <c r="D329" s="9" t="s">
        <v>47</v>
      </c>
      <c r="E329" s="8" t="s">
        <v>624</v>
      </c>
    </row>
    <row r="330" s="2" customFormat="1" ht="22.5" customHeight="1" spans="1:5">
      <c r="A330" s="9">
        <f>328</f>
        <v>328</v>
      </c>
      <c r="B330" s="9" t="s">
        <v>625</v>
      </c>
      <c r="C330" s="9" t="s">
        <v>7</v>
      </c>
      <c r="D330" s="9" t="s">
        <v>126</v>
      </c>
      <c r="E330" s="8" t="s">
        <v>626</v>
      </c>
    </row>
    <row r="331" s="2" customFormat="1" ht="22.5" customHeight="1" spans="1:5">
      <c r="A331" s="9">
        <f>329</f>
        <v>329</v>
      </c>
      <c r="B331" s="9" t="s">
        <v>627</v>
      </c>
      <c r="C331" s="9" t="s">
        <v>7</v>
      </c>
      <c r="D331" s="9" t="s">
        <v>54</v>
      </c>
      <c r="E331" s="8" t="s">
        <v>628</v>
      </c>
    </row>
    <row r="332" s="2" customFormat="1" ht="22.5" customHeight="1" spans="1:5">
      <c r="A332" s="9">
        <f>330</f>
        <v>330</v>
      </c>
      <c r="B332" s="9" t="s">
        <v>629</v>
      </c>
      <c r="C332" s="9" t="s">
        <v>7</v>
      </c>
      <c r="D332" s="9" t="s">
        <v>182</v>
      </c>
      <c r="E332" s="8" t="s">
        <v>469</v>
      </c>
    </row>
    <row r="333" s="2" customFormat="1" ht="22.5" customHeight="1" spans="1:5">
      <c r="A333" s="9">
        <f>331</f>
        <v>331</v>
      </c>
      <c r="B333" s="9" t="s">
        <v>630</v>
      </c>
      <c r="C333" s="9" t="s">
        <v>7</v>
      </c>
      <c r="D333" s="9" t="s">
        <v>29</v>
      </c>
      <c r="E333" s="8" t="s">
        <v>631</v>
      </c>
    </row>
    <row r="334" s="2" customFormat="1" ht="22.5" customHeight="1" spans="1:5">
      <c r="A334" s="9">
        <f>332</f>
        <v>332</v>
      </c>
      <c r="B334" s="9" t="s">
        <v>632</v>
      </c>
      <c r="C334" s="9" t="s">
        <v>7</v>
      </c>
      <c r="D334" s="9" t="s">
        <v>182</v>
      </c>
      <c r="E334" s="8" t="s">
        <v>633</v>
      </c>
    </row>
    <row r="335" s="2" customFormat="1" ht="22.5" customHeight="1" spans="1:5">
      <c r="A335" s="9">
        <f>333</f>
        <v>333</v>
      </c>
      <c r="B335" s="9" t="s">
        <v>634</v>
      </c>
      <c r="C335" s="9" t="s">
        <v>7</v>
      </c>
      <c r="D335" s="9" t="s">
        <v>47</v>
      </c>
      <c r="E335" s="8" t="s">
        <v>635</v>
      </c>
    </row>
    <row r="336" s="2" customFormat="1" ht="22.5" customHeight="1" spans="1:5">
      <c r="A336" s="9">
        <f>334</f>
        <v>334</v>
      </c>
      <c r="B336" s="9" t="s">
        <v>636</v>
      </c>
      <c r="C336" s="9" t="s">
        <v>7</v>
      </c>
      <c r="D336" s="9" t="s">
        <v>59</v>
      </c>
      <c r="E336" s="8" t="s">
        <v>637</v>
      </c>
    </row>
    <row r="337" s="2" customFormat="1" ht="22.5" customHeight="1" spans="1:5">
      <c r="A337" s="9">
        <f>335</f>
        <v>335</v>
      </c>
      <c r="B337" s="9" t="s">
        <v>638</v>
      </c>
      <c r="C337" s="9" t="s">
        <v>7</v>
      </c>
      <c r="D337" s="9" t="s">
        <v>34</v>
      </c>
      <c r="E337" s="8" t="s">
        <v>268</v>
      </c>
    </row>
    <row r="338" s="2" customFormat="1" ht="22.5" customHeight="1" spans="1:5">
      <c r="A338" s="9">
        <f>336</f>
        <v>336</v>
      </c>
      <c r="B338" s="9" t="s">
        <v>639</v>
      </c>
      <c r="C338" s="9" t="s">
        <v>7</v>
      </c>
      <c r="D338" s="9" t="s">
        <v>107</v>
      </c>
      <c r="E338" s="8" t="s">
        <v>556</v>
      </c>
    </row>
    <row r="339" s="2" customFormat="1" ht="22.5" customHeight="1" spans="1:5">
      <c r="A339" s="9">
        <f>337</f>
        <v>337</v>
      </c>
      <c r="B339" s="9" t="s">
        <v>640</v>
      </c>
      <c r="C339" s="9" t="s">
        <v>7</v>
      </c>
      <c r="D339" s="9" t="s">
        <v>20</v>
      </c>
      <c r="E339" s="8" t="s">
        <v>641</v>
      </c>
    </row>
    <row r="340" s="2" customFormat="1" ht="22.5" customHeight="1" spans="1:5">
      <c r="A340" s="9">
        <f>338</f>
        <v>338</v>
      </c>
      <c r="B340" s="9" t="s">
        <v>642</v>
      </c>
      <c r="C340" s="9" t="s">
        <v>7</v>
      </c>
      <c r="D340" s="9" t="s">
        <v>170</v>
      </c>
      <c r="E340" s="8" t="s">
        <v>643</v>
      </c>
    </row>
    <row r="341" s="2" customFormat="1" ht="22.5" customHeight="1" spans="1:5">
      <c r="A341" s="9">
        <f>339</f>
        <v>339</v>
      </c>
      <c r="B341" s="9" t="s">
        <v>644</v>
      </c>
      <c r="C341" s="9" t="s">
        <v>7</v>
      </c>
      <c r="D341" s="9" t="s">
        <v>20</v>
      </c>
      <c r="E341" s="8" t="s">
        <v>645</v>
      </c>
    </row>
    <row r="342" s="2" customFormat="1" ht="22.5" customHeight="1" spans="1:5">
      <c r="A342" s="9">
        <f>340</f>
        <v>340</v>
      </c>
      <c r="B342" s="9" t="s">
        <v>646</v>
      </c>
      <c r="C342" s="9" t="s">
        <v>7</v>
      </c>
      <c r="D342" s="9" t="s">
        <v>14</v>
      </c>
      <c r="E342" s="8" t="s">
        <v>647</v>
      </c>
    </row>
    <row r="343" s="2" customFormat="1" ht="22.5" customHeight="1" spans="1:5">
      <c r="A343" s="9">
        <f>341</f>
        <v>341</v>
      </c>
      <c r="B343" s="9" t="s">
        <v>648</v>
      </c>
      <c r="C343" s="9" t="s">
        <v>7</v>
      </c>
      <c r="D343" s="9" t="s">
        <v>11</v>
      </c>
      <c r="E343" s="8" t="s">
        <v>467</v>
      </c>
    </row>
    <row r="344" s="2" customFormat="1" ht="22.5" customHeight="1" spans="1:5">
      <c r="A344" s="9">
        <f>342</f>
        <v>342</v>
      </c>
      <c r="B344" s="9" t="s">
        <v>649</v>
      </c>
      <c r="C344" s="9" t="s">
        <v>7</v>
      </c>
      <c r="D344" s="9" t="s">
        <v>59</v>
      </c>
      <c r="E344" s="8" t="s">
        <v>650</v>
      </c>
    </row>
    <row r="345" s="2" customFormat="1" ht="22.5" customHeight="1" spans="1:5">
      <c r="A345" s="9">
        <f>343</f>
        <v>343</v>
      </c>
      <c r="B345" s="9" t="s">
        <v>651</v>
      </c>
      <c r="C345" s="9" t="s">
        <v>7</v>
      </c>
      <c r="D345" s="9" t="s">
        <v>126</v>
      </c>
      <c r="E345" s="8" t="s">
        <v>652</v>
      </c>
    </row>
    <row r="346" s="2" customFormat="1" ht="22.5" customHeight="1" spans="1:5">
      <c r="A346" s="9">
        <f>344</f>
        <v>344</v>
      </c>
      <c r="B346" s="9" t="s">
        <v>653</v>
      </c>
      <c r="C346" s="9" t="s">
        <v>7</v>
      </c>
      <c r="D346" s="9" t="s">
        <v>11</v>
      </c>
      <c r="E346" s="8" t="s">
        <v>108</v>
      </c>
    </row>
    <row r="347" s="2" customFormat="1" ht="22.5" customHeight="1" spans="1:5">
      <c r="A347" s="9">
        <f>345</f>
        <v>345</v>
      </c>
      <c r="B347" s="9" t="s">
        <v>654</v>
      </c>
      <c r="C347" s="9" t="s">
        <v>7</v>
      </c>
      <c r="D347" s="9" t="s">
        <v>59</v>
      </c>
      <c r="E347" s="8" t="s">
        <v>48</v>
      </c>
    </row>
    <row r="348" s="2" customFormat="1" ht="22.5" customHeight="1" spans="1:5">
      <c r="A348" s="9">
        <f>346</f>
        <v>346</v>
      </c>
      <c r="B348" s="9" t="s">
        <v>655</v>
      </c>
      <c r="C348" s="9" t="s">
        <v>7</v>
      </c>
      <c r="D348" s="9" t="s">
        <v>59</v>
      </c>
      <c r="E348" s="8" t="s">
        <v>656</v>
      </c>
    </row>
    <row r="349" s="2" customFormat="1" ht="22.5" customHeight="1" spans="1:5">
      <c r="A349" s="9">
        <f>347</f>
        <v>347</v>
      </c>
      <c r="B349" s="9" t="s">
        <v>657</v>
      </c>
      <c r="C349" s="9" t="s">
        <v>7</v>
      </c>
      <c r="D349" s="9" t="s">
        <v>20</v>
      </c>
      <c r="E349" s="8" t="s">
        <v>268</v>
      </c>
    </row>
    <row r="350" s="2" customFormat="1" ht="22.5" customHeight="1" spans="1:5">
      <c r="A350" s="9">
        <f>348</f>
        <v>348</v>
      </c>
      <c r="B350" s="9" t="s">
        <v>658</v>
      </c>
      <c r="C350" s="9" t="s">
        <v>7</v>
      </c>
      <c r="D350" s="9" t="s">
        <v>11</v>
      </c>
      <c r="E350" s="8" t="s">
        <v>659</v>
      </c>
    </row>
    <row r="351" s="2" customFormat="1" ht="22.5" customHeight="1" spans="1:5">
      <c r="A351" s="9">
        <f>349</f>
        <v>349</v>
      </c>
      <c r="B351" s="9" t="s">
        <v>660</v>
      </c>
      <c r="C351" s="9" t="s">
        <v>7</v>
      </c>
      <c r="D351" s="9" t="s">
        <v>59</v>
      </c>
      <c r="E351" s="8" t="s">
        <v>661</v>
      </c>
    </row>
    <row r="352" s="2" customFormat="1" ht="22.5" customHeight="1" spans="1:5">
      <c r="A352" s="9">
        <f>350</f>
        <v>350</v>
      </c>
      <c r="B352" s="9" t="s">
        <v>662</v>
      </c>
      <c r="C352" s="9" t="s">
        <v>7</v>
      </c>
      <c r="D352" s="9" t="s">
        <v>23</v>
      </c>
      <c r="E352" s="8" t="s">
        <v>663</v>
      </c>
    </row>
    <row r="353" s="2" customFormat="1" ht="22.5" customHeight="1" spans="1:5">
      <c r="A353" s="9">
        <f>351</f>
        <v>351</v>
      </c>
      <c r="B353" s="9" t="s">
        <v>664</v>
      </c>
      <c r="C353" s="9" t="s">
        <v>7</v>
      </c>
      <c r="D353" s="9" t="s">
        <v>11</v>
      </c>
      <c r="E353" s="8" t="s">
        <v>665</v>
      </c>
    </row>
    <row r="354" s="2" customFormat="1" ht="22.5" customHeight="1" spans="1:5">
      <c r="A354" s="9">
        <f>352</f>
        <v>352</v>
      </c>
      <c r="B354" s="9" t="s">
        <v>666</v>
      </c>
      <c r="C354" s="9" t="s">
        <v>7</v>
      </c>
      <c r="D354" s="9" t="s">
        <v>20</v>
      </c>
      <c r="E354" s="8" t="s">
        <v>124</v>
      </c>
    </row>
    <row r="355" s="2" customFormat="1" ht="22.5" customHeight="1" spans="1:5">
      <c r="A355" s="9">
        <f>353</f>
        <v>353</v>
      </c>
      <c r="B355" s="9" t="s">
        <v>667</v>
      </c>
      <c r="C355" s="9" t="s">
        <v>7</v>
      </c>
      <c r="D355" s="9" t="s">
        <v>59</v>
      </c>
      <c r="E355" s="8" t="s">
        <v>201</v>
      </c>
    </row>
    <row r="356" s="2" customFormat="1" ht="22.5" customHeight="1" spans="1:5">
      <c r="A356" s="9">
        <f>354</f>
        <v>354</v>
      </c>
      <c r="B356" s="9" t="s">
        <v>668</v>
      </c>
      <c r="C356" s="9" t="s">
        <v>7</v>
      </c>
      <c r="D356" s="9" t="s">
        <v>11</v>
      </c>
      <c r="E356" s="8" t="s">
        <v>669</v>
      </c>
    </row>
    <row r="357" s="2" customFormat="1" ht="22.5" customHeight="1" spans="1:5">
      <c r="A357" s="9">
        <f>355</f>
        <v>355</v>
      </c>
      <c r="B357" s="9" t="s">
        <v>670</v>
      </c>
      <c r="C357" s="9" t="s">
        <v>7</v>
      </c>
      <c r="D357" s="9" t="s">
        <v>126</v>
      </c>
      <c r="E357" s="8" t="s">
        <v>671</v>
      </c>
    </row>
    <row r="358" s="2" customFormat="1" ht="22.5" customHeight="1" spans="1:5">
      <c r="A358" s="9">
        <f>356</f>
        <v>356</v>
      </c>
      <c r="B358" s="9" t="s">
        <v>672</v>
      </c>
      <c r="C358" s="9" t="s">
        <v>7</v>
      </c>
      <c r="D358" s="9" t="s">
        <v>26</v>
      </c>
      <c r="E358" s="8" t="s">
        <v>673</v>
      </c>
    </row>
    <row r="359" s="2" customFormat="1" ht="22.5" customHeight="1" spans="1:5">
      <c r="A359" s="9">
        <f>357</f>
        <v>357</v>
      </c>
      <c r="B359" s="9" t="s">
        <v>674</v>
      </c>
      <c r="C359" s="9" t="s">
        <v>7</v>
      </c>
      <c r="D359" s="9" t="s">
        <v>8</v>
      </c>
      <c r="E359" s="8" t="s">
        <v>675</v>
      </c>
    </row>
    <row r="360" s="2" customFormat="1" ht="22.5" customHeight="1" spans="1:5">
      <c r="A360" s="9">
        <f>358</f>
        <v>358</v>
      </c>
      <c r="B360" s="9" t="s">
        <v>676</v>
      </c>
      <c r="C360" s="9" t="s">
        <v>7</v>
      </c>
      <c r="D360" s="9" t="s">
        <v>94</v>
      </c>
      <c r="E360" s="8" t="s">
        <v>677</v>
      </c>
    </row>
    <row r="361" s="2" customFormat="1" ht="22.5" customHeight="1" spans="1:5">
      <c r="A361" s="9">
        <f>359</f>
        <v>359</v>
      </c>
      <c r="B361" s="9" t="s">
        <v>678</v>
      </c>
      <c r="C361" s="9" t="s">
        <v>7</v>
      </c>
      <c r="D361" s="9" t="s">
        <v>47</v>
      </c>
      <c r="E361" s="8" t="s">
        <v>679</v>
      </c>
    </row>
    <row r="362" s="2" customFormat="1" ht="22.5" customHeight="1" spans="1:5">
      <c r="A362" s="9">
        <f>360</f>
        <v>360</v>
      </c>
      <c r="B362" s="9" t="s">
        <v>680</v>
      </c>
      <c r="C362" s="9" t="s">
        <v>7</v>
      </c>
      <c r="D362" s="9" t="s">
        <v>34</v>
      </c>
      <c r="E362" s="8" t="s">
        <v>681</v>
      </c>
    </row>
    <row r="363" s="2" customFormat="1" ht="22.5" customHeight="1" spans="1:5">
      <c r="A363" s="9">
        <f>361</f>
        <v>361</v>
      </c>
      <c r="B363" s="9" t="s">
        <v>682</v>
      </c>
      <c r="C363" s="9" t="s">
        <v>7</v>
      </c>
      <c r="D363" s="9" t="s">
        <v>54</v>
      </c>
      <c r="E363" s="8" t="s">
        <v>683</v>
      </c>
    </row>
    <row r="364" s="2" customFormat="1" ht="22.5" customHeight="1" spans="1:5">
      <c r="A364" s="9">
        <f>362</f>
        <v>362</v>
      </c>
      <c r="B364" s="9" t="s">
        <v>684</v>
      </c>
      <c r="C364" s="9" t="s">
        <v>7</v>
      </c>
      <c r="D364" s="9" t="s">
        <v>59</v>
      </c>
      <c r="E364" s="8" t="s">
        <v>685</v>
      </c>
    </row>
    <row r="365" s="2" customFormat="1" ht="22.5" customHeight="1" spans="1:5">
      <c r="A365" s="9">
        <f>363</f>
        <v>363</v>
      </c>
      <c r="B365" s="9" t="s">
        <v>686</v>
      </c>
      <c r="C365" s="9" t="s">
        <v>7</v>
      </c>
      <c r="D365" s="9" t="s">
        <v>94</v>
      </c>
      <c r="E365" s="8" t="s">
        <v>687</v>
      </c>
    </row>
    <row r="366" s="2" customFormat="1" ht="22.5" customHeight="1" spans="1:5">
      <c r="A366" s="9">
        <f>364</f>
        <v>364</v>
      </c>
      <c r="B366" s="9" t="s">
        <v>688</v>
      </c>
      <c r="C366" s="9" t="s">
        <v>7</v>
      </c>
      <c r="D366" s="9" t="s">
        <v>34</v>
      </c>
      <c r="E366" s="8" t="s">
        <v>689</v>
      </c>
    </row>
    <row r="367" s="2" customFormat="1" ht="22.5" customHeight="1" spans="1:5">
      <c r="A367" s="9">
        <f>365</f>
        <v>365</v>
      </c>
      <c r="B367" s="9" t="s">
        <v>690</v>
      </c>
      <c r="C367" s="9" t="s">
        <v>7</v>
      </c>
      <c r="D367" s="9" t="s">
        <v>54</v>
      </c>
      <c r="E367" s="8" t="s">
        <v>691</v>
      </c>
    </row>
    <row r="368" s="2" customFormat="1" ht="22.5" customHeight="1" spans="1:5">
      <c r="A368" s="9">
        <f>366</f>
        <v>366</v>
      </c>
      <c r="B368" s="9" t="s">
        <v>692</v>
      </c>
      <c r="C368" s="9" t="s">
        <v>7</v>
      </c>
      <c r="D368" s="9" t="s">
        <v>94</v>
      </c>
      <c r="E368" s="8" t="s">
        <v>693</v>
      </c>
    </row>
    <row r="369" s="2" customFormat="1" ht="22.5" customHeight="1" spans="1:5">
      <c r="A369" s="9">
        <f>367</f>
        <v>367</v>
      </c>
      <c r="B369" s="9" t="s">
        <v>694</v>
      </c>
      <c r="C369" s="9" t="s">
        <v>7</v>
      </c>
      <c r="D369" s="9" t="s">
        <v>59</v>
      </c>
      <c r="E369" s="8" t="s">
        <v>695</v>
      </c>
    </row>
    <row r="370" s="2" customFormat="1" ht="22.5" customHeight="1" spans="1:5">
      <c r="A370" s="9">
        <f>368</f>
        <v>368</v>
      </c>
      <c r="B370" s="9" t="s">
        <v>696</v>
      </c>
      <c r="C370" s="9" t="s">
        <v>7</v>
      </c>
      <c r="D370" s="9" t="s">
        <v>182</v>
      </c>
      <c r="E370" s="8" t="s">
        <v>697</v>
      </c>
    </row>
    <row r="371" s="2" customFormat="1" ht="22.5" customHeight="1" spans="1:5">
      <c r="A371" s="9">
        <f>369</f>
        <v>369</v>
      </c>
      <c r="B371" s="9" t="s">
        <v>698</v>
      </c>
      <c r="C371" s="9" t="s">
        <v>7</v>
      </c>
      <c r="D371" s="9" t="s">
        <v>29</v>
      </c>
      <c r="E371" s="8" t="s">
        <v>699</v>
      </c>
    </row>
    <row r="372" s="2" customFormat="1" ht="22.5" customHeight="1" spans="1:5">
      <c r="A372" s="9">
        <f>370</f>
        <v>370</v>
      </c>
      <c r="B372" s="9" t="s">
        <v>700</v>
      </c>
      <c r="C372" s="9" t="s">
        <v>7</v>
      </c>
      <c r="D372" s="9" t="s">
        <v>34</v>
      </c>
      <c r="E372" s="8" t="s">
        <v>701</v>
      </c>
    </row>
    <row r="373" s="2" customFormat="1" ht="22.5" customHeight="1" spans="1:5">
      <c r="A373" s="9">
        <f>371</f>
        <v>371</v>
      </c>
      <c r="B373" s="9" t="s">
        <v>702</v>
      </c>
      <c r="C373" s="9" t="s">
        <v>7</v>
      </c>
      <c r="D373" s="9" t="s">
        <v>11</v>
      </c>
      <c r="E373" s="8" t="s">
        <v>211</v>
      </c>
    </row>
    <row r="374" s="2" customFormat="1" ht="22.5" customHeight="1" spans="1:5">
      <c r="A374" s="9">
        <f>372</f>
        <v>372</v>
      </c>
      <c r="B374" s="9" t="s">
        <v>703</v>
      </c>
      <c r="C374" s="9" t="s">
        <v>7</v>
      </c>
      <c r="D374" s="9" t="s">
        <v>34</v>
      </c>
      <c r="E374" s="8" t="s">
        <v>704</v>
      </c>
    </row>
    <row r="375" s="2" customFormat="1" ht="22.5" customHeight="1" spans="1:5">
      <c r="A375" s="9">
        <f>373</f>
        <v>373</v>
      </c>
      <c r="B375" s="9" t="s">
        <v>705</v>
      </c>
      <c r="C375" s="9" t="s">
        <v>7</v>
      </c>
      <c r="D375" s="9" t="s">
        <v>59</v>
      </c>
      <c r="E375" s="8" t="s">
        <v>706</v>
      </c>
    </row>
    <row r="376" s="2" customFormat="1" ht="22.5" customHeight="1" spans="1:5">
      <c r="A376" s="9">
        <f>374</f>
        <v>374</v>
      </c>
      <c r="B376" s="9" t="s">
        <v>707</v>
      </c>
      <c r="C376" s="9" t="s">
        <v>7</v>
      </c>
      <c r="D376" s="9" t="s">
        <v>14</v>
      </c>
      <c r="E376" s="8" t="s">
        <v>556</v>
      </c>
    </row>
    <row r="377" s="2" customFormat="1" ht="22.5" customHeight="1" spans="1:5">
      <c r="A377" s="9">
        <f>375</f>
        <v>375</v>
      </c>
      <c r="B377" s="9" t="s">
        <v>708</v>
      </c>
      <c r="C377" s="9" t="s">
        <v>7</v>
      </c>
      <c r="D377" s="9" t="s">
        <v>11</v>
      </c>
      <c r="E377" s="8" t="s">
        <v>709</v>
      </c>
    </row>
    <row r="378" s="2" customFormat="1" ht="22.5" customHeight="1" spans="1:5">
      <c r="A378" s="9">
        <f>376</f>
        <v>376</v>
      </c>
      <c r="B378" s="9" t="s">
        <v>710</v>
      </c>
      <c r="C378" s="9" t="s">
        <v>7</v>
      </c>
      <c r="D378" s="9" t="s">
        <v>23</v>
      </c>
      <c r="E378" s="8" t="s">
        <v>108</v>
      </c>
    </row>
    <row r="379" s="2" customFormat="1" ht="22.5" customHeight="1" spans="1:5">
      <c r="A379" s="9">
        <f>377</f>
        <v>377</v>
      </c>
      <c r="B379" s="9" t="s">
        <v>711</v>
      </c>
      <c r="C379" s="9" t="s">
        <v>7</v>
      </c>
      <c r="D379" s="9" t="s">
        <v>20</v>
      </c>
      <c r="E379" s="8" t="s">
        <v>177</v>
      </c>
    </row>
    <row r="380" s="2" customFormat="1" ht="22.5" customHeight="1" spans="1:5">
      <c r="A380" s="9">
        <f>378</f>
        <v>378</v>
      </c>
      <c r="B380" s="9" t="s">
        <v>712</v>
      </c>
      <c r="C380" s="9" t="s">
        <v>7</v>
      </c>
      <c r="D380" s="9" t="s">
        <v>59</v>
      </c>
      <c r="E380" s="8" t="s">
        <v>713</v>
      </c>
    </row>
    <row r="381" s="2" customFormat="1" ht="22.5" customHeight="1" spans="1:5">
      <c r="A381" s="9">
        <f>379</f>
        <v>379</v>
      </c>
      <c r="B381" s="9" t="s">
        <v>714</v>
      </c>
      <c r="C381" s="9" t="s">
        <v>7</v>
      </c>
      <c r="D381" s="9" t="s">
        <v>59</v>
      </c>
      <c r="E381" s="8" t="s">
        <v>715</v>
      </c>
    </row>
    <row r="382" s="2" customFormat="1" ht="22.5" customHeight="1" spans="1:5">
      <c r="A382" s="9">
        <f>380</f>
        <v>380</v>
      </c>
      <c r="B382" s="9" t="s">
        <v>716</v>
      </c>
      <c r="C382" s="9" t="s">
        <v>7</v>
      </c>
      <c r="D382" s="9" t="s">
        <v>107</v>
      </c>
      <c r="E382" s="8" t="s">
        <v>717</v>
      </c>
    </row>
    <row r="383" s="2" customFormat="1" ht="22.5" customHeight="1" spans="1:5">
      <c r="A383" s="9">
        <f>381</f>
        <v>381</v>
      </c>
      <c r="B383" s="9" t="s">
        <v>718</v>
      </c>
      <c r="C383" s="9" t="s">
        <v>7</v>
      </c>
      <c r="D383" s="9" t="s">
        <v>34</v>
      </c>
      <c r="E383" s="8" t="s">
        <v>719</v>
      </c>
    </row>
    <row r="384" s="2" customFormat="1" ht="22.5" customHeight="1" spans="1:5">
      <c r="A384" s="9">
        <f>382</f>
        <v>382</v>
      </c>
      <c r="B384" s="9" t="s">
        <v>720</v>
      </c>
      <c r="C384" s="9" t="s">
        <v>7</v>
      </c>
      <c r="D384" s="9" t="s">
        <v>26</v>
      </c>
      <c r="E384" s="8" t="s">
        <v>721</v>
      </c>
    </row>
    <row r="385" s="2" customFormat="1" ht="22.5" customHeight="1" spans="1:5">
      <c r="A385" s="9">
        <f>383</f>
        <v>383</v>
      </c>
      <c r="B385" s="9" t="s">
        <v>722</v>
      </c>
      <c r="C385" s="9" t="s">
        <v>7</v>
      </c>
      <c r="D385" s="9" t="s">
        <v>14</v>
      </c>
      <c r="E385" s="8" t="s">
        <v>48</v>
      </c>
    </row>
    <row r="386" s="2" customFormat="1" ht="22.5" customHeight="1" spans="1:5">
      <c r="A386" s="9">
        <f>384</f>
        <v>384</v>
      </c>
      <c r="B386" s="9" t="s">
        <v>723</v>
      </c>
      <c r="C386" s="9" t="s">
        <v>7</v>
      </c>
      <c r="D386" s="9" t="s">
        <v>47</v>
      </c>
      <c r="E386" s="8" t="s">
        <v>724</v>
      </c>
    </row>
    <row r="387" s="2" customFormat="1" ht="22.5" customHeight="1" spans="1:5">
      <c r="A387" s="9">
        <f>385</f>
        <v>385</v>
      </c>
      <c r="B387" s="9" t="s">
        <v>725</v>
      </c>
      <c r="C387" s="9" t="s">
        <v>7</v>
      </c>
      <c r="D387" s="9" t="s">
        <v>170</v>
      </c>
      <c r="E387" s="8" t="s">
        <v>172</v>
      </c>
    </row>
    <row r="388" s="2" customFormat="1" ht="22.5" customHeight="1" spans="1:5">
      <c r="A388" s="9">
        <f>386</f>
        <v>386</v>
      </c>
      <c r="B388" s="9" t="s">
        <v>726</v>
      </c>
      <c r="C388" s="9" t="s">
        <v>7</v>
      </c>
      <c r="D388" s="9" t="s">
        <v>34</v>
      </c>
      <c r="E388" s="8" t="s">
        <v>727</v>
      </c>
    </row>
    <row r="389" s="2" customFormat="1" ht="22.5" customHeight="1" spans="1:5">
      <c r="A389" s="9">
        <f>387</f>
        <v>387</v>
      </c>
      <c r="B389" s="9" t="s">
        <v>728</v>
      </c>
      <c r="C389" s="9" t="s">
        <v>7</v>
      </c>
      <c r="D389" s="9" t="s">
        <v>11</v>
      </c>
      <c r="E389" s="8" t="s">
        <v>729</v>
      </c>
    </row>
    <row r="390" s="2" customFormat="1" ht="22.5" customHeight="1" spans="1:5">
      <c r="A390" s="9">
        <f>388</f>
        <v>388</v>
      </c>
      <c r="B390" s="9" t="s">
        <v>730</v>
      </c>
      <c r="C390" s="9" t="s">
        <v>7</v>
      </c>
      <c r="D390" s="9" t="s">
        <v>17</v>
      </c>
      <c r="E390" s="8" t="s">
        <v>731</v>
      </c>
    </row>
    <row r="391" s="2" customFormat="1" ht="22.5" customHeight="1" spans="1:5">
      <c r="A391" s="9">
        <f>389</f>
        <v>389</v>
      </c>
      <c r="B391" s="9" t="s">
        <v>732</v>
      </c>
      <c r="C391" s="9" t="s">
        <v>7</v>
      </c>
      <c r="D391" s="9" t="s">
        <v>47</v>
      </c>
      <c r="E391" s="8" t="s">
        <v>733</v>
      </c>
    </row>
    <row r="392" s="2" customFormat="1" ht="22.5" customHeight="1" spans="1:5">
      <c r="A392" s="9">
        <f>390</f>
        <v>390</v>
      </c>
      <c r="B392" s="9" t="s">
        <v>734</v>
      </c>
      <c r="C392" s="9" t="s">
        <v>7</v>
      </c>
      <c r="D392" s="9" t="s">
        <v>8</v>
      </c>
      <c r="E392" s="8" t="s">
        <v>735</v>
      </c>
    </row>
    <row r="393" s="2" customFormat="1" ht="22.5" customHeight="1" spans="1:5">
      <c r="A393" s="9">
        <f>391</f>
        <v>391</v>
      </c>
      <c r="B393" s="9" t="s">
        <v>736</v>
      </c>
      <c r="C393" s="9" t="s">
        <v>7</v>
      </c>
      <c r="D393" s="9" t="s">
        <v>11</v>
      </c>
      <c r="E393" s="8" t="s">
        <v>737</v>
      </c>
    </row>
    <row r="394" s="2" customFormat="1" ht="22.5" customHeight="1" spans="1:5">
      <c r="A394" s="9">
        <f>392</f>
        <v>392</v>
      </c>
      <c r="B394" s="9" t="s">
        <v>738</v>
      </c>
      <c r="C394" s="9" t="s">
        <v>7</v>
      </c>
      <c r="D394" s="9" t="s">
        <v>182</v>
      </c>
      <c r="E394" s="8" t="s">
        <v>739</v>
      </c>
    </row>
    <row r="395" s="2" customFormat="1" ht="22.5" customHeight="1" spans="1:5">
      <c r="A395" s="9">
        <f>393</f>
        <v>393</v>
      </c>
      <c r="B395" s="9" t="s">
        <v>740</v>
      </c>
      <c r="C395" s="9" t="s">
        <v>7</v>
      </c>
      <c r="D395" s="9" t="s">
        <v>23</v>
      </c>
      <c r="E395" s="8" t="s">
        <v>467</v>
      </c>
    </row>
    <row r="396" s="2" customFormat="1" ht="22.5" customHeight="1" spans="1:5">
      <c r="A396" s="9">
        <f>394</f>
        <v>394</v>
      </c>
      <c r="B396" s="9" t="s">
        <v>741</v>
      </c>
      <c r="C396" s="9" t="s">
        <v>7</v>
      </c>
      <c r="D396" s="9" t="s">
        <v>20</v>
      </c>
      <c r="E396" s="8" t="s">
        <v>742</v>
      </c>
    </row>
    <row r="397" s="2" customFormat="1" ht="22.5" customHeight="1" spans="1:5">
      <c r="A397" s="9">
        <f>395</f>
        <v>395</v>
      </c>
      <c r="B397" s="9" t="s">
        <v>743</v>
      </c>
      <c r="C397" s="9" t="s">
        <v>7</v>
      </c>
      <c r="D397" s="9" t="s">
        <v>54</v>
      </c>
      <c r="E397" s="8" t="s">
        <v>303</v>
      </c>
    </row>
    <row r="398" s="2" customFormat="1" ht="22.5" customHeight="1" spans="1:5">
      <c r="A398" s="9">
        <f>396</f>
        <v>396</v>
      </c>
      <c r="B398" s="9" t="s">
        <v>744</v>
      </c>
      <c r="C398" s="9" t="s">
        <v>7</v>
      </c>
      <c r="D398" s="9" t="s">
        <v>26</v>
      </c>
      <c r="E398" s="8" t="s">
        <v>745</v>
      </c>
    </row>
    <row r="399" s="2" customFormat="1" ht="22.5" customHeight="1" spans="1:5">
      <c r="A399" s="9">
        <f>397</f>
        <v>397</v>
      </c>
      <c r="B399" s="9" t="s">
        <v>746</v>
      </c>
      <c r="C399" s="9" t="s">
        <v>7</v>
      </c>
      <c r="D399" s="9" t="s">
        <v>11</v>
      </c>
      <c r="E399" s="8" t="s">
        <v>747</v>
      </c>
    </row>
    <row r="400" s="2" customFormat="1" ht="22.5" customHeight="1" spans="1:5">
      <c r="A400" s="9">
        <f>398</f>
        <v>398</v>
      </c>
      <c r="B400" s="9" t="s">
        <v>748</v>
      </c>
      <c r="C400" s="9" t="s">
        <v>7</v>
      </c>
      <c r="D400" s="9" t="s">
        <v>170</v>
      </c>
      <c r="E400" s="8" t="s">
        <v>749</v>
      </c>
    </row>
    <row r="401" s="2" customFormat="1" ht="22.5" customHeight="1" spans="1:5">
      <c r="A401" s="9">
        <f>399</f>
        <v>399</v>
      </c>
      <c r="B401" s="9" t="s">
        <v>750</v>
      </c>
      <c r="C401" s="9" t="s">
        <v>7</v>
      </c>
      <c r="D401" s="9" t="s">
        <v>94</v>
      </c>
      <c r="E401" s="8" t="s">
        <v>751</v>
      </c>
    </row>
    <row r="402" s="2" customFormat="1" ht="22.5" customHeight="1" spans="1:5">
      <c r="A402" s="9">
        <f>400</f>
        <v>400</v>
      </c>
      <c r="B402" s="9" t="s">
        <v>752</v>
      </c>
      <c r="C402" s="9" t="s">
        <v>7</v>
      </c>
      <c r="D402" s="9" t="s">
        <v>47</v>
      </c>
      <c r="E402" s="8" t="s">
        <v>254</v>
      </c>
    </row>
    <row r="403" s="2" customFormat="1" ht="22.5" customHeight="1" spans="1:5">
      <c r="A403" s="9">
        <f>401</f>
        <v>401</v>
      </c>
      <c r="B403" s="9" t="s">
        <v>753</v>
      </c>
      <c r="C403" s="9" t="s">
        <v>7</v>
      </c>
      <c r="D403" s="9" t="s">
        <v>11</v>
      </c>
      <c r="E403" s="8" t="s">
        <v>332</v>
      </c>
    </row>
    <row r="404" s="2" customFormat="1" ht="22.5" customHeight="1" spans="1:5">
      <c r="A404" s="9">
        <f>402</f>
        <v>402</v>
      </c>
      <c r="B404" s="9" t="s">
        <v>754</v>
      </c>
      <c r="C404" s="9" t="s">
        <v>7</v>
      </c>
      <c r="D404" s="9" t="s">
        <v>11</v>
      </c>
      <c r="E404" s="8" t="s">
        <v>755</v>
      </c>
    </row>
    <row r="405" s="2" customFormat="1" ht="22.5" customHeight="1" spans="1:5">
      <c r="A405" s="9">
        <f>403</f>
        <v>403</v>
      </c>
      <c r="B405" s="9" t="s">
        <v>756</v>
      </c>
      <c r="C405" s="9" t="s">
        <v>7</v>
      </c>
      <c r="D405" s="9" t="s">
        <v>29</v>
      </c>
      <c r="E405" s="8" t="s">
        <v>39</v>
      </c>
    </row>
    <row r="406" s="2" customFormat="1" ht="22.5" customHeight="1" spans="1:5">
      <c r="A406" s="9">
        <f>404</f>
        <v>404</v>
      </c>
      <c r="B406" s="9" t="s">
        <v>757</v>
      </c>
      <c r="C406" s="9" t="s">
        <v>7</v>
      </c>
      <c r="D406" s="9" t="s">
        <v>94</v>
      </c>
      <c r="E406" s="8" t="s">
        <v>758</v>
      </c>
    </row>
    <row r="407" s="2" customFormat="1" ht="22.5" customHeight="1" spans="1:5">
      <c r="A407" s="9">
        <f>405</f>
        <v>405</v>
      </c>
      <c r="B407" s="9" t="s">
        <v>759</v>
      </c>
      <c r="C407" s="9" t="s">
        <v>7</v>
      </c>
      <c r="D407" s="9" t="s">
        <v>20</v>
      </c>
      <c r="E407" s="8" t="s">
        <v>760</v>
      </c>
    </row>
    <row r="408" s="2" customFormat="1" ht="22.5" customHeight="1" spans="1:5">
      <c r="A408" s="9">
        <f>406</f>
        <v>406</v>
      </c>
      <c r="B408" s="9" t="s">
        <v>761</v>
      </c>
      <c r="C408" s="9" t="s">
        <v>7</v>
      </c>
      <c r="D408" s="9" t="s">
        <v>59</v>
      </c>
      <c r="E408" s="8" t="s">
        <v>762</v>
      </c>
    </row>
    <row r="409" s="2" customFormat="1" ht="22.5" customHeight="1" spans="1:5">
      <c r="A409" s="9">
        <f>407</f>
        <v>407</v>
      </c>
      <c r="B409" s="9" t="s">
        <v>763</v>
      </c>
      <c r="C409" s="9" t="s">
        <v>7</v>
      </c>
      <c r="D409" s="9" t="s">
        <v>29</v>
      </c>
      <c r="E409" s="8" t="s">
        <v>39</v>
      </c>
    </row>
    <row r="410" s="2" customFormat="1" ht="22.5" customHeight="1" spans="1:5">
      <c r="A410" s="9">
        <f>408</f>
        <v>408</v>
      </c>
      <c r="B410" s="9" t="s">
        <v>764</v>
      </c>
      <c r="C410" s="9" t="s">
        <v>7</v>
      </c>
      <c r="D410" s="9" t="s">
        <v>34</v>
      </c>
      <c r="E410" s="8" t="s">
        <v>765</v>
      </c>
    </row>
    <row r="411" s="2" customFormat="1" ht="22.5" customHeight="1" spans="1:5">
      <c r="A411" s="9">
        <f>409</f>
        <v>409</v>
      </c>
      <c r="B411" s="9" t="s">
        <v>766</v>
      </c>
      <c r="C411" s="9" t="s">
        <v>7</v>
      </c>
      <c r="D411" s="9" t="s">
        <v>14</v>
      </c>
      <c r="E411" s="8" t="s">
        <v>767</v>
      </c>
    </row>
    <row r="412" s="2" customFormat="1" ht="22.5" customHeight="1" spans="1:5">
      <c r="A412" s="9">
        <f>410</f>
        <v>410</v>
      </c>
      <c r="B412" s="9" t="s">
        <v>768</v>
      </c>
      <c r="C412" s="9" t="s">
        <v>7</v>
      </c>
      <c r="D412" s="9" t="s">
        <v>182</v>
      </c>
      <c r="E412" s="8" t="s">
        <v>769</v>
      </c>
    </row>
    <row r="413" s="2" customFormat="1" ht="22.5" customHeight="1" spans="1:5">
      <c r="A413" s="9">
        <f>411</f>
        <v>411</v>
      </c>
      <c r="B413" s="9" t="s">
        <v>770</v>
      </c>
      <c r="C413" s="9" t="s">
        <v>7</v>
      </c>
      <c r="D413" s="9" t="s">
        <v>94</v>
      </c>
      <c r="E413" s="8" t="s">
        <v>771</v>
      </c>
    </row>
    <row r="414" s="2" customFormat="1" ht="22.5" customHeight="1" spans="1:5">
      <c r="A414" s="9">
        <f>412</f>
        <v>412</v>
      </c>
      <c r="B414" s="9" t="s">
        <v>772</v>
      </c>
      <c r="C414" s="9" t="s">
        <v>7</v>
      </c>
      <c r="D414" s="9" t="s">
        <v>11</v>
      </c>
      <c r="E414" s="8" t="s">
        <v>773</v>
      </c>
    </row>
    <row r="415" s="2" customFormat="1" ht="22.5" customHeight="1" spans="1:5">
      <c r="A415" s="9">
        <f>413</f>
        <v>413</v>
      </c>
      <c r="B415" s="9" t="s">
        <v>774</v>
      </c>
      <c r="C415" s="9" t="s">
        <v>7</v>
      </c>
      <c r="D415" s="9" t="s">
        <v>59</v>
      </c>
      <c r="E415" s="8" t="s">
        <v>775</v>
      </c>
    </row>
    <row r="416" s="2" customFormat="1" ht="22.5" customHeight="1" spans="1:5">
      <c r="A416" s="9">
        <f>414</f>
        <v>414</v>
      </c>
      <c r="B416" s="9" t="s">
        <v>776</v>
      </c>
      <c r="C416" s="9" t="s">
        <v>7</v>
      </c>
      <c r="D416" s="9" t="s">
        <v>20</v>
      </c>
      <c r="E416" s="8" t="s">
        <v>777</v>
      </c>
    </row>
    <row r="417" s="2" customFormat="1" ht="22.5" customHeight="1" spans="1:5">
      <c r="A417" s="9">
        <f>415</f>
        <v>415</v>
      </c>
      <c r="B417" s="9" t="s">
        <v>778</v>
      </c>
      <c r="C417" s="9" t="s">
        <v>7</v>
      </c>
      <c r="D417" s="9" t="s">
        <v>182</v>
      </c>
      <c r="E417" s="8" t="s">
        <v>779</v>
      </c>
    </row>
    <row r="418" s="2" customFormat="1" ht="22.5" customHeight="1" spans="1:5">
      <c r="A418" s="9">
        <f>416</f>
        <v>416</v>
      </c>
      <c r="B418" s="9" t="s">
        <v>780</v>
      </c>
      <c r="C418" s="9" t="s">
        <v>7</v>
      </c>
      <c r="D418" s="9" t="s">
        <v>126</v>
      </c>
      <c r="E418" s="8" t="s">
        <v>781</v>
      </c>
    </row>
    <row r="419" s="2" customFormat="1" ht="22.5" customHeight="1" spans="1:5">
      <c r="A419" s="9">
        <f>417</f>
        <v>417</v>
      </c>
      <c r="B419" s="9" t="s">
        <v>782</v>
      </c>
      <c r="C419" s="9" t="s">
        <v>7</v>
      </c>
      <c r="D419" s="9" t="s">
        <v>14</v>
      </c>
      <c r="E419" s="8" t="s">
        <v>783</v>
      </c>
    </row>
    <row r="420" s="2" customFormat="1" ht="22.5" customHeight="1" spans="1:5">
      <c r="A420" s="9">
        <f>418</f>
        <v>418</v>
      </c>
      <c r="B420" s="9" t="s">
        <v>784</v>
      </c>
      <c r="C420" s="9" t="s">
        <v>7</v>
      </c>
      <c r="D420" s="9" t="s">
        <v>20</v>
      </c>
      <c r="E420" s="8" t="s">
        <v>785</v>
      </c>
    </row>
    <row r="421" s="2" customFormat="1" ht="22.5" customHeight="1" spans="1:5">
      <c r="A421" s="9">
        <f>419</f>
        <v>419</v>
      </c>
      <c r="B421" s="9" t="s">
        <v>786</v>
      </c>
      <c r="C421" s="9" t="s">
        <v>7</v>
      </c>
      <c r="D421" s="9" t="s">
        <v>34</v>
      </c>
      <c r="E421" s="8" t="s">
        <v>326</v>
      </c>
    </row>
    <row r="422" s="2" customFormat="1" ht="22.5" customHeight="1" spans="1:5">
      <c r="A422" s="9">
        <f>420</f>
        <v>420</v>
      </c>
      <c r="B422" s="9" t="s">
        <v>787</v>
      </c>
      <c r="C422" s="9" t="s">
        <v>7</v>
      </c>
      <c r="D422" s="9" t="s">
        <v>20</v>
      </c>
      <c r="E422" s="8" t="s">
        <v>781</v>
      </c>
    </row>
    <row r="423" s="2" customFormat="1" ht="22.5" customHeight="1" spans="1:5">
      <c r="A423" s="9">
        <f>421</f>
        <v>421</v>
      </c>
      <c r="B423" s="9" t="s">
        <v>788</v>
      </c>
      <c r="C423" s="9" t="s">
        <v>7</v>
      </c>
      <c r="D423" s="9" t="s">
        <v>59</v>
      </c>
      <c r="E423" s="8" t="s">
        <v>608</v>
      </c>
    </row>
    <row r="424" s="2" customFormat="1" ht="22.5" customHeight="1" spans="1:5">
      <c r="A424" s="9">
        <f>422</f>
        <v>422</v>
      </c>
      <c r="B424" s="9" t="s">
        <v>789</v>
      </c>
      <c r="C424" s="9" t="s">
        <v>7</v>
      </c>
      <c r="D424" s="9" t="s">
        <v>20</v>
      </c>
      <c r="E424" s="8" t="s">
        <v>124</v>
      </c>
    </row>
    <row r="425" s="2" customFormat="1" ht="22.5" customHeight="1" spans="1:5">
      <c r="A425" s="9">
        <f>423</f>
        <v>423</v>
      </c>
      <c r="B425" s="9" t="s">
        <v>790</v>
      </c>
      <c r="C425" s="9" t="s">
        <v>7</v>
      </c>
      <c r="D425" s="9" t="s">
        <v>107</v>
      </c>
      <c r="E425" s="8" t="s">
        <v>791</v>
      </c>
    </row>
    <row r="426" s="2" customFormat="1" ht="22.5" customHeight="1" spans="1:5">
      <c r="A426" s="9">
        <f>424</f>
        <v>424</v>
      </c>
      <c r="B426" s="9" t="s">
        <v>792</v>
      </c>
      <c r="C426" s="9" t="s">
        <v>7</v>
      </c>
      <c r="D426" s="9" t="s">
        <v>11</v>
      </c>
      <c r="E426" s="8" t="s">
        <v>793</v>
      </c>
    </row>
    <row r="427" s="2" customFormat="1" ht="22.5" customHeight="1" spans="1:5">
      <c r="A427" s="9">
        <f>425</f>
        <v>425</v>
      </c>
      <c r="B427" s="9" t="s">
        <v>794</v>
      </c>
      <c r="C427" s="9" t="s">
        <v>7</v>
      </c>
      <c r="D427" s="9" t="s">
        <v>26</v>
      </c>
      <c r="E427" s="8" t="s">
        <v>795</v>
      </c>
    </row>
    <row r="428" s="2" customFormat="1" ht="22.5" customHeight="1" spans="1:5">
      <c r="A428" s="9">
        <f>426</f>
        <v>426</v>
      </c>
      <c r="B428" s="9" t="s">
        <v>796</v>
      </c>
      <c r="C428" s="9" t="s">
        <v>7</v>
      </c>
      <c r="D428" s="9" t="s">
        <v>29</v>
      </c>
      <c r="E428" s="8" t="s">
        <v>797</v>
      </c>
    </row>
    <row r="429" s="2" customFormat="1" ht="22.5" customHeight="1" spans="1:5">
      <c r="A429" s="9">
        <f>427</f>
        <v>427</v>
      </c>
      <c r="B429" s="9" t="s">
        <v>798</v>
      </c>
      <c r="C429" s="9" t="s">
        <v>7</v>
      </c>
      <c r="D429" s="9" t="s">
        <v>29</v>
      </c>
      <c r="E429" s="8" t="s">
        <v>799</v>
      </c>
    </row>
    <row r="430" s="2" customFormat="1" ht="22.5" customHeight="1" spans="1:5">
      <c r="A430" s="9">
        <f>428</f>
        <v>428</v>
      </c>
      <c r="B430" s="9" t="s">
        <v>800</v>
      </c>
      <c r="C430" s="9" t="s">
        <v>7</v>
      </c>
      <c r="D430" s="9" t="s">
        <v>29</v>
      </c>
      <c r="E430" s="8" t="s">
        <v>801</v>
      </c>
    </row>
    <row r="431" s="2" customFormat="1" ht="22.5" customHeight="1" spans="1:5">
      <c r="A431" s="9">
        <f>429</f>
        <v>429</v>
      </c>
      <c r="B431" s="9" t="s">
        <v>802</v>
      </c>
      <c r="C431" s="9" t="s">
        <v>7</v>
      </c>
      <c r="D431" s="9" t="s">
        <v>29</v>
      </c>
      <c r="E431" s="8" t="s">
        <v>305</v>
      </c>
    </row>
    <row r="432" s="2" customFormat="1" ht="22.5" customHeight="1" spans="1:5">
      <c r="A432" s="9">
        <f>430</f>
        <v>430</v>
      </c>
      <c r="B432" s="9" t="s">
        <v>803</v>
      </c>
      <c r="C432" s="9" t="s">
        <v>7</v>
      </c>
      <c r="D432" s="9" t="s">
        <v>29</v>
      </c>
      <c r="E432" s="8" t="s">
        <v>70</v>
      </c>
    </row>
    <row r="433" s="2" customFormat="1" ht="22.5" customHeight="1" spans="1:5">
      <c r="A433" s="9">
        <f>431</f>
        <v>431</v>
      </c>
      <c r="B433" s="9" t="s">
        <v>804</v>
      </c>
      <c r="C433" s="9" t="s">
        <v>7</v>
      </c>
      <c r="D433" s="9" t="s">
        <v>29</v>
      </c>
      <c r="E433" s="8" t="s">
        <v>805</v>
      </c>
    </row>
    <row r="434" s="2" customFormat="1" ht="22.5" customHeight="1" spans="1:5">
      <c r="A434" s="9">
        <f>432</f>
        <v>432</v>
      </c>
      <c r="B434" s="9" t="s">
        <v>806</v>
      </c>
      <c r="C434" s="9" t="s">
        <v>7</v>
      </c>
      <c r="D434" s="9" t="s">
        <v>34</v>
      </c>
      <c r="E434" s="8" t="s">
        <v>807</v>
      </c>
    </row>
    <row r="435" s="2" customFormat="1" ht="22.5" customHeight="1" spans="1:5">
      <c r="A435" s="9">
        <f>433</f>
        <v>433</v>
      </c>
      <c r="B435" s="9" t="s">
        <v>808</v>
      </c>
      <c r="C435" s="9" t="s">
        <v>7</v>
      </c>
      <c r="D435" s="9" t="s">
        <v>47</v>
      </c>
      <c r="E435" s="8" t="s">
        <v>809</v>
      </c>
    </row>
    <row r="436" s="2" customFormat="1" ht="22.5" customHeight="1" spans="1:5">
      <c r="A436" s="9">
        <f>434</f>
        <v>434</v>
      </c>
      <c r="B436" s="9" t="s">
        <v>810</v>
      </c>
      <c r="C436" s="9" t="s">
        <v>7</v>
      </c>
      <c r="D436" s="9" t="s">
        <v>20</v>
      </c>
      <c r="E436" s="8" t="s">
        <v>538</v>
      </c>
    </row>
    <row r="437" s="2" customFormat="1" ht="22.5" customHeight="1" spans="1:5">
      <c r="A437" s="9">
        <f>435</f>
        <v>435</v>
      </c>
      <c r="B437" s="9" t="s">
        <v>811</v>
      </c>
      <c r="C437" s="9" t="s">
        <v>7</v>
      </c>
      <c r="D437" s="9" t="s">
        <v>94</v>
      </c>
      <c r="E437" s="8" t="s">
        <v>812</v>
      </c>
    </row>
    <row r="438" s="2" customFormat="1" ht="22.5" customHeight="1" spans="1:5">
      <c r="A438" s="9">
        <f>436</f>
        <v>436</v>
      </c>
      <c r="B438" s="9" t="s">
        <v>813</v>
      </c>
      <c r="C438" s="9" t="s">
        <v>7</v>
      </c>
      <c r="D438" s="9" t="s">
        <v>59</v>
      </c>
      <c r="E438" s="8" t="s">
        <v>814</v>
      </c>
    </row>
    <row r="439" s="2" customFormat="1" ht="22.5" customHeight="1" spans="1:5">
      <c r="A439" s="9">
        <f>437</f>
        <v>437</v>
      </c>
      <c r="B439" s="9" t="s">
        <v>815</v>
      </c>
      <c r="C439" s="9" t="s">
        <v>7</v>
      </c>
      <c r="D439" s="9" t="s">
        <v>47</v>
      </c>
      <c r="E439" s="8" t="s">
        <v>816</v>
      </c>
    </row>
    <row r="440" s="2" customFormat="1" ht="22.5" customHeight="1" spans="1:5">
      <c r="A440" s="9">
        <f>438</f>
        <v>438</v>
      </c>
      <c r="B440" s="9" t="s">
        <v>817</v>
      </c>
      <c r="C440" s="9" t="s">
        <v>7</v>
      </c>
      <c r="D440" s="9" t="s">
        <v>54</v>
      </c>
      <c r="E440" s="8" t="s">
        <v>818</v>
      </c>
    </row>
    <row r="441" s="2" customFormat="1" ht="22.5" customHeight="1" spans="1:5">
      <c r="A441" s="9">
        <f>439</f>
        <v>439</v>
      </c>
      <c r="B441" s="9" t="s">
        <v>819</v>
      </c>
      <c r="C441" s="9" t="s">
        <v>7</v>
      </c>
      <c r="D441" s="9" t="s">
        <v>23</v>
      </c>
      <c r="E441" s="8" t="s">
        <v>116</v>
      </c>
    </row>
    <row r="442" s="2" customFormat="1" ht="22.5" customHeight="1" spans="1:5">
      <c r="A442" s="9">
        <f>440</f>
        <v>440</v>
      </c>
      <c r="B442" s="9" t="s">
        <v>820</v>
      </c>
      <c r="C442" s="9" t="s">
        <v>7</v>
      </c>
      <c r="D442" s="9" t="s">
        <v>23</v>
      </c>
      <c r="E442" s="8" t="s">
        <v>821</v>
      </c>
    </row>
    <row r="443" s="2" customFormat="1" ht="22.5" customHeight="1" spans="1:5">
      <c r="A443" s="9">
        <f>441</f>
        <v>441</v>
      </c>
      <c r="B443" s="9" t="s">
        <v>822</v>
      </c>
      <c r="C443" s="9" t="s">
        <v>7</v>
      </c>
      <c r="D443" s="9" t="s">
        <v>14</v>
      </c>
      <c r="E443" s="8" t="s">
        <v>823</v>
      </c>
    </row>
    <row r="444" s="2" customFormat="1" ht="22.5" customHeight="1" spans="1:5">
      <c r="A444" s="9">
        <f>442</f>
        <v>442</v>
      </c>
      <c r="B444" s="9" t="s">
        <v>824</v>
      </c>
      <c r="C444" s="9" t="s">
        <v>7</v>
      </c>
      <c r="D444" s="9" t="s">
        <v>182</v>
      </c>
      <c r="E444" s="8" t="s">
        <v>825</v>
      </c>
    </row>
    <row r="445" s="2" customFormat="1" ht="22.5" customHeight="1" spans="1:5">
      <c r="A445" s="9">
        <f>443</f>
        <v>443</v>
      </c>
      <c r="B445" s="9" t="s">
        <v>826</v>
      </c>
      <c r="C445" s="9" t="s">
        <v>7</v>
      </c>
      <c r="D445" s="9" t="s">
        <v>26</v>
      </c>
      <c r="E445" s="8" t="s">
        <v>41</v>
      </c>
    </row>
    <row r="446" s="2" customFormat="1" ht="22.5" customHeight="1" spans="1:5">
      <c r="A446" s="9">
        <f>444</f>
        <v>444</v>
      </c>
      <c r="B446" s="9" t="s">
        <v>827</v>
      </c>
      <c r="C446" s="9" t="s">
        <v>7</v>
      </c>
      <c r="D446" s="9" t="s">
        <v>94</v>
      </c>
      <c r="E446" s="8" t="s">
        <v>828</v>
      </c>
    </row>
    <row r="447" s="2" customFormat="1" ht="22.5" customHeight="1" spans="1:5">
      <c r="A447" s="9">
        <f>445</f>
        <v>445</v>
      </c>
      <c r="B447" s="9" t="s">
        <v>829</v>
      </c>
      <c r="C447" s="9" t="s">
        <v>7</v>
      </c>
      <c r="D447" s="9" t="s">
        <v>17</v>
      </c>
      <c r="E447" s="8" t="s">
        <v>579</v>
      </c>
    </row>
    <row r="448" s="2" customFormat="1" ht="22.5" customHeight="1" spans="1:5">
      <c r="A448" s="9">
        <f>446</f>
        <v>446</v>
      </c>
      <c r="B448" s="9" t="s">
        <v>830</v>
      </c>
      <c r="C448" s="9" t="s">
        <v>7</v>
      </c>
      <c r="D448" s="9" t="s">
        <v>26</v>
      </c>
      <c r="E448" s="8" t="s">
        <v>831</v>
      </c>
    </row>
    <row r="449" s="2" customFormat="1" ht="22.5" customHeight="1" spans="1:5">
      <c r="A449" s="9">
        <f>447</f>
        <v>447</v>
      </c>
      <c r="B449" s="9" t="s">
        <v>832</v>
      </c>
      <c r="C449" s="9" t="s">
        <v>7</v>
      </c>
      <c r="D449" s="9" t="s">
        <v>23</v>
      </c>
      <c r="E449" s="8" t="s">
        <v>833</v>
      </c>
    </row>
    <row r="450" s="2" customFormat="1" ht="22.5" customHeight="1" spans="1:5">
      <c r="A450" s="9">
        <f>448</f>
        <v>448</v>
      </c>
      <c r="B450" s="9" t="s">
        <v>834</v>
      </c>
      <c r="C450" s="9" t="s">
        <v>7</v>
      </c>
      <c r="D450" s="9" t="s">
        <v>59</v>
      </c>
      <c r="E450" s="8" t="s">
        <v>835</v>
      </c>
    </row>
    <row r="451" s="2" customFormat="1" ht="22.5" customHeight="1" spans="1:5">
      <c r="A451" s="9">
        <f>449</f>
        <v>449</v>
      </c>
      <c r="B451" s="9" t="s">
        <v>836</v>
      </c>
      <c r="C451" s="9" t="s">
        <v>7</v>
      </c>
      <c r="D451" s="9" t="s">
        <v>34</v>
      </c>
      <c r="E451" s="8" t="s">
        <v>837</v>
      </c>
    </row>
    <row r="452" s="2" customFormat="1" ht="22.5" customHeight="1" spans="1:5">
      <c r="A452" s="9">
        <f>450</f>
        <v>450</v>
      </c>
      <c r="B452" s="9" t="s">
        <v>838</v>
      </c>
      <c r="C452" s="9" t="s">
        <v>7</v>
      </c>
      <c r="D452" s="9" t="s">
        <v>47</v>
      </c>
      <c r="E452" s="8" t="s">
        <v>839</v>
      </c>
    </row>
    <row r="453" s="2" customFormat="1" ht="22.5" customHeight="1" spans="1:5">
      <c r="A453" s="9">
        <f>451</f>
        <v>451</v>
      </c>
      <c r="B453" s="9" t="s">
        <v>840</v>
      </c>
      <c r="C453" s="9" t="s">
        <v>7</v>
      </c>
      <c r="D453" s="9" t="s">
        <v>34</v>
      </c>
      <c r="E453" s="8" t="s">
        <v>841</v>
      </c>
    </row>
    <row r="454" s="2" customFormat="1" ht="22.5" customHeight="1" spans="1:5">
      <c r="A454" s="9">
        <f>452</f>
        <v>452</v>
      </c>
      <c r="B454" s="9" t="s">
        <v>842</v>
      </c>
      <c r="C454" s="9" t="s">
        <v>7</v>
      </c>
      <c r="D454" s="9" t="s">
        <v>94</v>
      </c>
      <c r="E454" s="8" t="s">
        <v>843</v>
      </c>
    </row>
    <row r="455" s="2" customFormat="1" ht="22.5" customHeight="1" spans="1:5">
      <c r="A455" s="9">
        <f>453</f>
        <v>453</v>
      </c>
      <c r="B455" s="9" t="s">
        <v>844</v>
      </c>
      <c r="C455" s="9" t="s">
        <v>7</v>
      </c>
      <c r="D455" s="9" t="s">
        <v>11</v>
      </c>
      <c r="E455" s="8" t="s">
        <v>172</v>
      </c>
    </row>
    <row r="456" s="2" customFormat="1" ht="22.5" customHeight="1" spans="1:5">
      <c r="A456" s="9">
        <f>454</f>
        <v>454</v>
      </c>
      <c r="B456" s="9" t="s">
        <v>845</v>
      </c>
      <c r="C456" s="9" t="s">
        <v>7</v>
      </c>
      <c r="D456" s="9" t="s">
        <v>26</v>
      </c>
      <c r="E456" s="8" t="s">
        <v>846</v>
      </c>
    </row>
    <row r="457" s="2" customFormat="1" ht="22.5" customHeight="1" spans="1:5">
      <c r="A457" s="9">
        <f>455</f>
        <v>455</v>
      </c>
      <c r="B457" s="9" t="s">
        <v>847</v>
      </c>
      <c r="C457" s="9" t="s">
        <v>7</v>
      </c>
      <c r="D457" s="9" t="s">
        <v>8</v>
      </c>
      <c r="E457" s="8" t="s">
        <v>661</v>
      </c>
    </row>
    <row r="458" s="2" customFormat="1" ht="22.5" customHeight="1" spans="1:5">
      <c r="A458" s="9">
        <f>456</f>
        <v>456</v>
      </c>
      <c r="B458" s="9" t="s">
        <v>848</v>
      </c>
      <c r="C458" s="9" t="s">
        <v>7</v>
      </c>
      <c r="D458" s="9" t="s">
        <v>59</v>
      </c>
      <c r="E458" s="8" t="s">
        <v>849</v>
      </c>
    </row>
    <row r="459" s="2" customFormat="1" ht="22.5" customHeight="1" spans="1:5">
      <c r="A459" s="9">
        <f>457</f>
        <v>457</v>
      </c>
      <c r="B459" s="9" t="s">
        <v>850</v>
      </c>
      <c r="C459" s="9" t="s">
        <v>7</v>
      </c>
      <c r="D459" s="9" t="s">
        <v>107</v>
      </c>
      <c r="E459" s="8" t="s">
        <v>851</v>
      </c>
    </row>
    <row r="460" s="2" customFormat="1" ht="22.5" customHeight="1" spans="1:5">
      <c r="A460" s="9">
        <f>458</f>
        <v>458</v>
      </c>
      <c r="B460" s="9" t="s">
        <v>852</v>
      </c>
      <c r="C460" s="9" t="s">
        <v>7</v>
      </c>
      <c r="D460" s="9" t="s">
        <v>182</v>
      </c>
      <c r="E460" s="8" t="s">
        <v>853</v>
      </c>
    </row>
    <row r="461" s="2" customFormat="1" ht="22.5" customHeight="1" spans="1:5">
      <c r="A461" s="9">
        <f>459</f>
        <v>459</v>
      </c>
      <c r="B461" s="9" t="s">
        <v>854</v>
      </c>
      <c r="C461" s="9" t="s">
        <v>7</v>
      </c>
      <c r="D461" s="9" t="s">
        <v>107</v>
      </c>
      <c r="E461" s="8" t="s">
        <v>855</v>
      </c>
    </row>
    <row r="462" s="2" customFormat="1" ht="22.5" customHeight="1" spans="1:5">
      <c r="A462" s="9">
        <f>460</f>
        <v>460</v>
      </c>
      <c r="B462" s="9" t="s">
        <v>856</v>
      </c>
      <c r="C462" s="9" t="s">
        <v>7</v>
      </c>
      <c r="D462" s="9" t="s">
        <v>34</v>
      </c>
      <c r="E462" s="8" t="s">
        <v>857</v>
      </c>
    </row>
    <row r="463" s="2" customFormat="1" ht="22.5" customHeight="1" spans="1:5">
      <c r="A463" s="9">
        <f>461</f>
        <v>461</v>
      </c>
      <c r="B463" s="9" t="s">
        <v>858</v>
      </c>
      <c r="C463" s="9" t="s">
        <v>7</v>
      </c>
      <c r="D463" s="9" t="s">
        <v>26</v>
      </c>
      <c r="E463" s="8" t="s">
        <v>435</v>
      </c>
    </row>
    <row r="464" s="2" customFormat="1" ht="22.5" customHeight="1" spans="1:5">
      <c r="A464" s="9">
        <f>462</f>
        <v>462</v>
      </c>
      <c r="B464" s="9" t="s">
        <v>859</v>
      </c>
      <c r="C464" s="9" t="s">
        <v>7</v>
      </c>
      <c r="D464" s="9" t="s">
        <v>26</v>
      </c>
      <c r="E464" s="8" t="s">
        <v>860</v>
      </c>
    </row>
    <row r="465" s="2" customFormat="1" ht="22.5" customHeight="1" spans="1:5">
      <c r="A465" s="9">
        <f>463</f>
        <v>463</v>
      </c>
      <c r="B465" s="9" t="s">
        <v>861</v>
      </c>
      <c r="C465" s="9" t="s">
        <v>7</v>
      </c>
      <c r="D465" s="9" t="s">
        <v>20</v>
      </c>
      <c r="E465" s="8" t="s">
        <v>862</v>
      </c>
    </row>
    <row r="466" s="2" customFormat="1" ht="22.5" customHeight="1" spans="1:5">
      <c r="A466" s="9">
        <f>464</f>
        <v>464</v>
      </c>
      <c r="B466" s="9" t="s">
        <v>863</v>
      </c>
      <c r="C466" s="9" t="s">
        <v>7</v>
      </c>
      <c r="D466" s="9" t="s">
        <v>59</v>
      </c>
      <c r="E466" s="8" t="s">
        <v>199</v>
      </c>
    </row>
    <row r="467" s="2" customFormat="1" ht="22.5" customHeight="1" spans="1:5">
      <c r="A467" s="9">
        <f>465</f>
        <v>465</v>
      </c>
      <c r="B467" s="9" t="s">
        <v>864</v>
      </c>
      <c r="C467" s="9" t="s">
        <v>7</v>
      </c>
      <c r="D467" s="9" t="s">
        <v>11</v>
      </c>
      <c r="E467" s="8" t="s">
        <v>865</v>
      </c>
    </row>
    <row r="468" s="2" customFormat="1" ht="22.5" customHeight="1" spans="1:5">
      <c r="A468" s="9">
        <f>466</f>
        <v>466</v>
      </c>
      <c r="B468" s="9" t="s">
        <v>866</v>
      </c>
      <c r="C468" s="9" t="s">
        <v>7</v>
      </c>
      <c r="D468" s="9" t="s">
        <v>20</v>
      </c>
      <c r="E468" s="8" t="s">
        <v>867</v>
      </c>
    </row>
    <row r="469" s="2" customFormat="1" ht="22.5" customHeight="1" spans="1:5">
      <c r="A469" s="9">
        <f>467</f>
        <v>467</v>
      </c>
      <c r="B469" s="9" t="s">
        <v>868</v>
      </c>
      <c r="C469" s="9" t="s">
        <v>7</v>
      </c>
      <c r="D469" s="9" t="s">
        <v>23</v>
      </c>
      <c r="E469" s="8" t="s">
        <v>869</v>
      </c>
    </row>
    <row r="470" s="2" customFormat="1" ht="22.5" customHeight="1" spans="1:5">
      <c r="A470" s="9">
        <f>468</f>
        <v>468</v>
      </c>
      <c r="B470" s="9" t="s">
        <v>870</v>
      </c>
      <c r="C470" s="9" t="s">
        <v>7</v>
      </c>
      <c r="D470" s="9" t="s">
        <v>126</v>
      </c>
      <c r="E470" s="8" t="s">
        <v>871</v>
      </c>
    </row>
    <row r="471" s="2" customFormat="1" ht="22.5" customHeight="1" spans="1:5">
      <c r="A471" s="9">
        <f>469</f>
        <v>469</v>
      </c>
      <c r="B471" s="9" t="s">
        <v>872</v>
      </c>
      <c r="C471" s="9" t="s">
        <v>7</v>
      </c>
      <c r="D471" s="9" t="s">
        <v>47</v>
      </c>
      <c r="E471" s="8" t="s">
        <v>873</v>
      </c>
    </row>
    <row r="472" s="2" customFormat="1" ht="22.5" customHeight="1" spans="1:5">
      <c r="A472" s="9">
        <f>470</f>
        <v>470</v>
      </c>
      <c r="B472" s="9" t="s">
        <v>874</v>
      </c>
      <c r="C472" s="9" t="s">
        <v>7</v>
      </c>
      <c r="D472" s="9" t="s">
        <v>23</v>
      </c>
      <c r="E472" s="8" t="s">
        <v>875</v>
      </c>
    </row>
    <row r="473" s="2" customFormat="1" ht="22.5" customHeight="1" spans="1:5">
      <c r="A473" s="9">
        <f>471</f>
        <v>471</v>
      </c>
      <c r="B473" s="9" t="s">
        <v>876</v>
      </c>
      <c r="C473" s="9" t="s">
        <v>7</v>
      </c>
      <c r="D473" s="9" t="s">
        <v>47</v>
      </c>
      <c r="E473" s="8" t="s">
        <v>877</v>
      </c>
    </row>
    <row r="474" s="2" customFormat="1" ht="22.5" customHeight="1" spans="1:5">
      <c r="A474" s="9">
        <f>472</f>
        <v>472</v>
      </c>
      <c r="B474" s="9" t="s">
        <v>878</v>
      </c>
      <c r="C474" s="9" t="s">
        <v>7</v>
      </c>
      <c r="D474" s="9" t="s">
        <v>29</v>
      </c>
      <c r="E474" s="8" t="s">
        <v>879</v>
      </c>
    </row>
    <row r="475" s="2" customFormat="1" ht="22.5" customHeight="1" spans="1:5">
      <c r="A475" s="9">
        <f>473</f>
        <v>473</v>
      </c>
      <c r="B475" s="9" t="s">
        <v>880</v>
      </c>
      <c r="C475" s="9" t="s">
        <v>7</v>
      </c>
      <c r="D475" s="9" t="s">
        <v>126</v>
      </c>
      <c r="E475" s="8" t="s">
        <v>881</v>
      </c>
    </row>
    <row r="476" s="2" customFormat="1" ht="22.5" customHeight="1" spans="1:5">
      <c r="A476" s="9">
        <f>474</f>
        <v>474</v>
      </c>
      <c r="B476" s="9" t="s">
        <v>882</v>
      </c>
      <c r="C476" s="9" t="s">
        <v>7</v>
      </c>
      <c r="D476" s="9" t="s">
        <v>47</v>
      </c>
      <c r="E476" s="8" t="s">
        <v>883</v>
      </c>
    </row>
    <row r="477" s="2" customFormat="1" ht="22.5" customHeight="1" spans="1:5">
      <c r="A477" s="9">
        <f>475</f>
        <v>475</v>
      </c>
      <c r="B477" s="9" t="s">
        <v>884</v>
      </c>
      <c r="C477" s="9" t="s">
        <v>7</v>
      </c>
      <c r="D477" s="9" t="s">
        <v>29</v>
      </c>
      <c r="E477" s="8" t="s">
        <v>885</v>
      </c>
    </row>
    <row r="478" s="2" customFormat="1" ht="22.5" customHeight="1" spans="1:5">
      <c r="A478" s="9">
        <f>476</f>
        <v>476</v>
      </c>
      <c r="B478" s="9" t="s">
        <v>886</v>
      </c>
      <c r="C478" s="9" t="s">
        <v>7</v>
      </c>
      <c r="D478" s="9" t="s">
        <v>170</v>
      </c>
      <c r="E478" s="8" t="s">
        <v>449</v>
      </c>
    </row>
    <row r="479" s="2" customFormat="1" ht="22.5" customHeight="1" spans="1:5">
      <c r="A479" s="9">
        <f>477</f>
        <v>477</v>
      </c>
      <c r="B479" s="9" t="s">
        <v>887</v>
      </c>
      <c r="C479" s="9" t="s">
        <v>7</v>
      </c>
      <c r="D479" s="9" t="s">
        <v>17</v>
      </c>
      <c r="E479" s="8" t="s">
        <v>888</v>
      </c>
    </row>
    <row r="480" s="2" customFormat="1" ht="22.5" customHeight="1" spans="1:5">
      <c r="A480" s="9">
        <f>478</f>
        <v>478</v>
      </c>
      <c r="B480" s="9" t="s">
        <v>889</v>
      </c>
      <c r="C480" s="9" t="s">
        <v>7</v>
      </c>
      <c r="D480" s="9" t="s">
        <v>34</v>
      </c>
      <c r="E480" s="8" t="s">
        <v>890</v>
      </c>
    </row>
    <row r="481" s="2" customFormat="1" ht="22.5" customHeight="1" spans="1:5">
      <c r="A481" s="9">
        <f>479</f>
        <v>479</v>
      </c>
      <c r="B481" s="9" t="s">
        <v>891</v>
      </c>
      <c r="C481" s="9" t="s">
        <v>7</v>
      </c>
      <c r="D481" s="9" t="s">
        <v>47</v>
      </c>
      <c r="E481" s="8" t="s">
        <v>892</v>
      </c>
    </row>
    <row r="482" s="2" customFormat="1" ht="22.5" customHeight="1" spans="1:5">
      <c r="A482" s="9">
        <f>480</f>
        <v>480</v>
      </c>
      <c r="B482" s="9" t="s">
        <v>893</v>
      </c>
      <c r="C482" s="9" t="s">
        <v>7</v>
      </c>
      <c r="D482" s="9" t="s">
        <v>26</v>
      </c>
      <c r="E482" s="8" t="s">
        <v>771</v>
      </c>
    </row>
    <row r="483" s="2" customFormat="1" ht="22.5" customHeight="1" spans="1:5">
      <c r="A483" s="9">
        <f>481</f>
        <v>481</v>
      </c>
      <c r="B483" s="9" t="s">
        <v>894</v>
      </c>
      <c r="C483" s="9" t="s">
        <v>7</v>
      </c>
      <c r="D483" s="9" t="s">
        <v>126</v>
      </c>
      <c r="E483" s="8" t="s">
        <v>895</v>
      </c>
    </row>
    <row r="484" s="2" customFormat="1" ht="22.5" customHeight="1" spans="1:5">
      <c r="A484" s="9">
        <f>482</f>
        <v>482</v>
      </c>
      <c r="B484" s="9" t="s">
        <v>896</v>
      </c>
      <c r="C484" s="9" t="s">
        <v>7</v>
      </c>
      <c r="D484" s="9" t="s">
        <v>47</v>
      </c>
      <c r="E484" s="8" t="s">
        <v>897</v>
      </c>
    </row>
    <row r="485" s="2" customFormat="1" ht="22.5" customHeight="1" spans="1:5">
      <c r="A485" s="9">
        <f>483</f>
        <v>483</v>
      </c>
      <c r="B485" s="9" t="s">
        <v>898</v>
      </c>
      <c r="C485" s="9" t="s">
        <v>7</v>
      </c>
      <c r="D485" s="9" t="s">
        <v>126</v>
      </c>
      <c r="E485" s="8" t="s">
        <v>899</v>
      </c>
    </row>
    <row r="486" s="2" customFormat="1" ht="22.5" customHeight="1" spans="1:5">
      <c r="A486" s="9">
        <f>484</f>
        <v>484</v>
      </c>
      <c r="B486" s="9" t="s">
        <v>900</v>
      </c>
      <c r="C486" s="9" t="s">
        <v>7</v>
      </c>
      <c r="D486" s="9" t="s">
        <v>182</v>
      </c>
      <c r="E486" s="8" t="s">
        <v>901</v>
      </c>
    </row>
    <row r="487" s="2" customFormat="1" ht="22.5" customHeight="1" spans="1:5">
      <c r="A487" s="9">
        <f>485</f>
        <v>485</v>
      </c>
      <c r="B487" s="9" t="s">
        <v>902</v>
      </c>
      <c r="C487" s="9" t="s">
        <v>7</v>
      </c>
      <c r="D487" s="9" t="s">
        <v>54</v>
      </c>
      <c r="E487" s="8" t="s">
        <v>903</v>
      </c>
    </row>
    <row r="488" s="2" customFormat="1" ht="22.5" customHeight="1" spans="1:5">
      <c r="A488" s="9">
        <f>486</f>
        <v>486</v>
      </c>
      <c r="B488" s="9" t="s">
        <v>904</v>
      </c>
      <c r="C488" s="9" t="s">
        <v>7</v>
      </c>
      <c r="D488" s="9" t="s">
        <v>14</v>
      </c>
      <c r="E488" s="8" t="s">
        <v>905</v>
      </c>
    </row>
    <row r="489" s="2" customFormat="1" ht="22.5" customHeight="1" spans="1:5">
      <c r="A489" s="9">
        <f>487</f>
        <v>487</v>
      </c>
      <c r="B489" s="9" t="s">
        <v>906</v>
      </c>
      <c r="C489" s="9" t="s">
        <v>7</v>
      </c>
      <c r="D489" s="9" t="s">
        <v>182</v>
      </c>
      <c r="E489" s="8" t="s">
        <v>907</v>
      </c>
    </row>
    <row r="490" s="2" customFormat="1" ht="22.5" customHeight="1" spans="1:5">
      <c r="A490" s="9">
        <f>488</f>
        <v>488</v>
      </c>
      <c r="B490" s="9" t="s">
        <v>908</v>
      </c>
      <c r="C490" s="9" t="s">
        <v>7</v>
      </c>
      <c r="D490" s="9" t="s">
        <v>23</v>
      </c>
      <c r="E490" s="8" t="s">
        <v>909</v>
      </c>
    </row>
    <row r="491" s="2" customFormat="1" ht="22.5" customHeight="1" spans="1:5">
      <c r="A491" s="9">
        <f>489</f>
        <v>489</v>
      </c>
      <c r="B491" s="9" t="s">
        <v>910</v>
      </c>
      <c r="C491" s="9" t="s">
        <v>7</v>
      </c>
      <c r="D491" s="9" t="s">
        <v>170</v>
      </c>
      <c r="E491" s="8" t="s">
        <v>223</v>
      </c>
    </row>
    <row r="492" s="2" customFormat="1" ht="22.5" customHeight="1" spans="1:5">
      <c r="A492" s="9">
        <f>490</f>
        <v>490</v>
      </c>
      <c r="B492" s="9" t="s">
        <v>911</v>
      </c>
      <c r="C492" s="9" t="s">
        <v>7</v>
      </c>
      <c r="D492" s="9" t="s">
        <v>29</v>
      </c>
      <c r="E492" s="8" t="s">
        <v>912</v>
      </c>
    </row>
    <row r="493" s="2" customFormat="1" ht="22.5" customHeight="1" spans="1:5">
      <c r="A493" s="9">
        <f>491</f>
        <v>491</v>
      </c>
      <c r="B493" s="9" t="s">
        <v>913</v>
      </c>
      <c r="C493" s="9" t="s">
        <v>7</v>
      </c>
      <c r="D493" s="9" t="s">
        <v>107</v>
      </c>
      <c r="E493" s="8" t="s">
        <v>148</v>
      </c>
    </row>
    <row r="494" s="2" customFormat="1" ht="22.5" customHeight="1" spans="1:5">
      <c r="A494" s="9">
        <f>492</f>
        <v>492</v>
      </c>
      <c r="B494" s="9" t="s">
        <v>914</v>
      </c>
      <c r="C494" s="9" t="s">
        <v>7</v>
      </c>
      <c r="D494" s="9" t="s">
        <v>14</v>
      </c>
      <c r="E494" s="8" t="s">
        <v>892</v>
      </c>
    </row>
    <row r="495" s="2" customFormat="1" ht="22.5" customHeight="1" spans="1:5">
      <c r="A495" s="9">
        <f>493</f>
        <v>493</v>
      </c>
      <c r="B495" s="9" t="s">
        <v>915</v>
      </c>
      <c r="C495" s="9" t="s">
        <v>7</v>
      </c>
      <c r="D495" s="9" t="s">
        <v>11</v>
      </c>
      <c r="E495" s="8" t="s">
        <v>148</v>
      </c>
    </row>
    <row r="496" s="2" customFormat="1" ht="22.5" customHeight="1" spans="1:5">
      <c r="A496" s="9">
        <f>494</f>
        <v>494</v>
      </c>
      <c r="B496" s="9" t="s">
        <v>916</v>
      </c>
      <c r="C496" s="9" t="s">
        <v>7</v>
      </c>
      <c r="D496" s="9" t="s">
        <v>26</v>
      </c>
      <c r="E496" s="8" t="s">
        <v>917</v>
      </c>
    </row>
    <row r="497" s="2" customFormat="1" ht="22.5" customHeight="1" spans="1:5">
      <c r="A497" s="9">
        <f>495</f>
        <v>495</v>
      </c>
      <c r="B497" s="9" t="s">
        <v>918</v>
      </c>
      <c r="C497" s="9" t="s">
        <v>7</v>
      </c>
      <c r="D497" s="9" t="s">
        <v>47</v>
      </c>
      <c r="E497" s="8" t="s">
        <v>919</v>
      </c>
    </row>
    <row r="498" s="2" customFormat="1" ht="22.5" customHeight="1" spans="1:5">
      <c r="A498" s="9">
        <f>496</f>
        <v>496</v>
      </c>
      <c r="B498" s="9" t="s">
        <v>920</v>
      </c>
      <c r="C498" s="9" t="s">
        <v>7</v>
      </c>
      <c r="D498" s="9" t="s">
        <v>182</v>
      </c>
      <c r="E498" s="8" t="s">
        <v>921</v>
      </c>
    </row>
    <row r="499" s="2" customFormat="1" ht="22.5" customHeight="1" spans="1:5">
      <c r="A499" s="9">
        <f>497</f>
        <v>497</v>
      </c>
      <c r="B499" s="9" t="s">
        <v>922</v>
      </c>
      <c r="C499" s="9" t="s">
        <v>7</v>
      </c>
      <c r="D499" s="9" t="s">
        <v>26</v>
      </c>
      <c r="E499" s="8" t="s">
        <v>268</v>
      </c>
    </row>
    <row r="500" s="2" customFormat="1" ht="22.5" customHeight="1" spans="1:5">
      <c r="A500" s="9">
        <f>498</f>
        <v>498</v>
      </c>
      <c r="B500" s="9" t="s">
        <v>923</v>
      </c>
      <c r="C500" s="9" t="s">
        <v>7</v>
      </c>
      <c r="D500" s="9" t="s">
        <v>59</v>
      </c>
      <c r="E500" s="8" t="s">
        <v>924</v>
      </c>
    </row>
    <row r="501" s="2" customFormat="1" ht="22.5" customHeight="1" spans="1:5">
      <c r="A501" s="9">
        <f>499</f>
        <v>499</v>
      </c>
      <c r="B501" s="9" t="s">
        <v>925</v>
      </c>
      <c r="C501" s="9" t="s">
        <v>7</v>
      </c>
      <c r="D501" s="9" t="s">
        <v>47</v>
      </c>
      <c r="E501" s="8" t="s">
        <v>435</v>
      </c>
    </row>
    <row r="502" s="2" customFormat="1" ht="22.5" customHeight="1" spans="1:5">
      <c r="A502" s="9">
        <f>500</f>
        <v>500</v>
      </c>
      <c r="B502" s="9" t="s">
        <v>926</v>
      </c>
      <c r="C502" s="9" t="s">
        <v>7</v>
      </c>
      <c r="D502" s="9" t="s">
        <v>26</v>
      </c>
      <c r="E502" s="8" t="s">
        <v>927</v>
      </c>
    </row>
    <row r="503" s="2" customFormat="1" ht="22.5" customHeight="1" spans="1:5">
      <c r="A503" s="9">
        <f>501</f>
        <v>501</v>
      </c>
      <c r="B503" s="9" t="s">
        <v>928</v>
      </c>
      <c r="C503" s="9" t="s">
        <v>7</v>
      </c>
      <c r="D503" s="9" t="s">
        <v>11</v>
      </c>
      <c r="E503" s="8" t="s">
        <v>467</v>
      </c>
    </row>
    <row r="504" s="2" customFormat="1" ht="22.5" customHeight="1" spans="1:5">
      <c r="A504" s="9">
        <f>502</f>
        <v>502</v>
      </c>
      <c r="B504" s="9" t="s">
        <v>929</v>
      </c>
      <c r="C504" s="9" t="s">
        <v>7</v>
      </c>
      <c r="D504" s="9" t="s">
        <v>14</v>
      </c>
      <c r="E504" s="8" t="s">
        <v>52</v>
      </c>
    </row>
    <row r="505" s="2" customFormat="1" ht="22.5" customHeight="1" spans="1:5">
      <c r="A505" s="9">
        <f>503</f>
        <v>503</v>
      </c>
      <c r="B505" s="9" t="s">
        <v>930</v>
      </c>
      <c r="C505" s="9" t="s">
        <v>7</v>
      </c>
      <c r="D505" s="9" t="s">
        <v>34</v>
      </c>
      <c r="E505" s="8" t="s">
        <v>931</v>
      </c>
    </row>
    <row r="506" s="2" customFormat="1" ht="22.5" customHeight="1" spans="1:5">
      <c r="A506" s="9">
        <f>504</f>
        <v>504</v>
      </c>
      <c r="B506" s="9" t="s">
        <v>932</v>
      </c>
      <c r="C506" s="9" t="s">
        <v>7</v>
      </c>
      <c r="D506" s="9" t="s">
        <v>26</v>
      </c>
      <c r="E506" s="8" t="s">
        <v>268</v>
      </c>
    </row>
    <row r="507" s="2" customFormat="1" ht="22.5" customHeight="1" spans="1:5">
      <c r="A507" s="9">
        <f>505</f>
        <v>505</v>
      </c>
      <c r="B507" s="9" t="s">
        <v>933</v>
      </c>
      <c r="C507" s="9" t="s">
        <v>7</v>
      </c>
      <c r="D507" s="9" t="s">
        <v>54</v>
      </c>
      <c r="E507" s="8" t="s">
        <v>934</v>
      </c>
    </row>
    <row r="508" s="2" customFormat="1" ht="22.5" customHeight="1" spans="1:5">
      <c r="A508" s="9">
        <f>506</f>
        <v>506</v>
      </c>
      <c r="B508" s="9" t="s">
        <v>935</v>
      </c>
      <c r="C508" s="9" t="s">
        <v>7</v>
      </c>
      <c r="D508" s="9" t="s">
        <v>26</v>
      </c>
      <c r="E508" s="8" t="s">
        <v>268</v>
      </c>
    </row>
    <row r="509" s="2" customFormat="1" ht="22.5" customHeight="1" spans="1:5">
      <c r="A509" s="9">
        <f>507</f>
        <v>507</v>
      </c>
      <c r="B509" s="9" t="s">
        <v>936</v>
      </c>
      <c r="C509" s="9" t="s">
        <v>7</v>
      </c>
      <c r="D509" s="9" t="s">
        <v>26</v>
      </c>
      <c r="E509" s="8" t="s">
        <v>445</v>
      </c>
    </row>
    <row r="510" s="2" customFormat="1" ht="22.5" customHeight="1" spans="1:5">
      <c r="A510" s="9">
        <f>508</f>
        <v>508</v>
      </c>
      <c r="B510" s="9" t="s">
        <v>937</v>
      </c>
      <c r="C510" s="9" t="s">
        <v>7</v>
      </c>
      <c r="D510" s="9" t="s">
        <v>182</v>
      </c>
      <c r="E510" s="8" t="s">
        <v>938</v>
      </c>
    </row>
    <row r="511" s="2" customFormat="1" ht="22.5" customHeight="1" spans="1:5">
      <c r="A511" s="9">
        <f>509</f>
        <v>509</v>
      </c>
      <c r="B511" s="9" t="s">
        <v>939</v>
      </c>
      <c r="C511" s="9" t="s">
        <v>7</v>
      </c>
      <c r="D511" s="9" t="s">
        <v>11</v>
      </c>
      <c r="E511" s="8" t="s">
        <v>940</v>
      </c>
    </row>
    <row r="512" s="2" customFormat="1" ht="22.5" customHeight="1" spans="1:5">
      <c r="A512" s="9">
        <f>510</f>
        <v>510</v>
      </c>
      <c r="B512" s="9" t="s">
        <v>941</v>
      </c>
      <c r="C512" s="9" t="s">
        <v>7</v>
      </c>
      <c r="D512" s="9" t="s">
        <v>11</v>
      </c>
      <c r="E512" s="8" t="s">
        <v>942</v>
      </c>
    </row>
    <row r="513" s="2" customFormat="1" ht="22.5" customHeight="1" spans="1:5">
      <c r="A513" s="9">
        <f>511</f>
        <v>511</v>
      </c>
      <c r="B513" s="9" t="s">
        <v>943</v>
      </c>
      <c r="C513" s="9" t="s">
        <v>7</v>
      </c>
      <c r="D513" s="9" t="s">
        <v>26</v>
      </c>
      <c r="E513" s="8" t="s">
        <v>944</v>
      </c>
    </row>
    <row r="514" s="2" customFormat="1" ht="22.5" customHeight="1" spans="1:5">
      <c r="A514" s="9">
        <f>512</f>
        <v>512</v>
      </c>
      <c r="B514" s="9" t="s">
        <v>945</v>
      </c>
      <c r="C514" s="9" t="s">
        <v>7</v>
      </c>
      <c r="D514" s="9" t="s">
        <v>182</v>
      </c>
      <c r="E514" s="8" t="s">
        <v>108</v>
      </c>
    </row>
    <row r="515" s="2" customFormat="1" ht="22.5" customHeight="1" spans="1:5">
      <c r="A515" s="9">
        <f>513</f>
        <v>513</v>
      </c>
      <c r="B515" s="9" t="s">
        <v>946</v>
      </c>
      <c r="C515" s="9" t="s">
        <v>7</v>
      </c>
      <c r="D515" s="9" t="s">
        <v>29</v>
      </c>
      <c r="E515" s="8" t="s">
        <v>947</v>
      </c>
    </row>
    <row r="516" s="2" customFormat="1" ht="22.5" customHeight="1" spans="1:5">
      <c r="A516" s="9">
        <f>514</f>
        <v>514</v>
      </c>
      <c r="B516" s="9" t="s">
        <v>948</v>
      </c>
      <c r="C516" s="9" t="s">
        <v>7</v>
      </c>
      <c r="D516" s="9" t="s">
        <v>126</v>
      </c>
      <c r="E516" s="8" t="s">
        <v>949</v>
      </c>
    </row>
    <row r="517" s="2" customFormat="1" ht="22.5" customHeight="1" spans="1:5">
      <c r="A517" s="9">
        <f>515</f>
        <v>515</v>
      </c>
      <c r="B517" s="9" t="s">
        <v>950</v>
      </c>
      <c r="C517" s="9" t="s">
        <v>7</v>
      </c>
      <c r="D517" s="9" t="s">
        <v>29</v>
      </c>
      <c r="E517" s="8" t="s">
        <v>951</v>
      </c>
    </row>
    <row r="518" s="2" customFormat="1" ht="22.5" customHeight="1" spans="1:5">
      <c r="A518" s="9">
        <f>516</f>
        <v>516</v>
      </c>
      <c r="B518" s="9" t="s">
        <v>952</v>
      </c>
      <c r="C518" s="9" t="s">
        <v>7</v>
      </c>
      <c r="D518" s="9" t="s">
        <v>54</v>
      </c>
      <c r="E518" s="8" t="s">
        <v>953</v>
      </c>
    </row>
    <row r="519" s="2" customFormat="1" ht="22.5" customHeight="1" spans="1:5">
      <c r="A519" s="9">
        <f>517</f>
        <v>517</v>
      </c>
      <c r="B519" s="9" t="s">
        <v>954</v>
      </c>
      <c r="C519" s="9" t="s">
        <v>7</v>
      </c>
      <c r="D519" s="9" t="s">
        <v>59</v>
      </c>
      <c r="E519" s="8" t="s">
        <v>955</v>
      </c>
    </row>
    <row r="520" s="2" customFormat="1" ht="22.5" customHeight="1" spans="1:5">
      <c r="A520" s="9">
        <f>518</f>
        <v>518</v>
      </c>
      <c r="B520" s="9" t="s">
        <v>956</v>
      </c>
      <c r="C520" s="9" t="s">
        <v>7</v>
      </c>
      <c r="D520" s="9" t="s">
        <v>29</v>
      </c>
      <c r="E520" s="8" t="s">
        <v>957</v>
      </c>
    </row>
    <row r="521" s="2" customFormat="1" ht="22.5" customHeight="1" spans="1:5">
      <c r="A521" s="9">
        <f>519</f>
        <v>519</v>
      </c>
      <c r="B521" s="9" t="s">
        <v>958</v>
      </c>
      <c r="C521" s="9" t="s">
        <v>7</v>
      </c>
      <c r="D521" s="9" t="s">
        <v>23</v>
      </c>
      <c r="E521" s="8" t="s">
        <v>959</v>
      </c>
    </row>
    <row r="522" s="2" customFormat="1" ht="22.5" customHeight="1" spans="1:5">
      <c r="A522" s="9">
        <f>520</f>
        <v>520</v>
      </c>
      <c r="B522" s="9" t="s">
        <v>960</v>
      </c>
      <c r="C522" s="9" t="s">
        <v>7</v>
      </c>
      <c r="D522" s="9" t="s">
        <v>107</v>
      </c>
      <c r="E522" s="8" t="s">
        <v>961</v>
      </c>
    </row>
    <row r="523" s="2" customFormat="1" ht="22.5" customHeight="1" spans="1:5">
      <c r="A523" s="9">
        <f>521</f>
        <v>521</v>
      </c>
      <c r="B523" s="9" t="s">
        <v>962</v>
      </c>
      <c r="C523" s="9" t="s">
        <v>7</v>
      </c>
      <c r="D523" s="9" t="s">
        <v>20</v>
      </c>
      <c r="E523" s="8" t="s">
        <v>963</v>
      </c>
    </row>
    <row r="524" s="2" customFormat="1" ht="22.5" customHeight="1" spans="1:5">
      <c r="A524" s="9">
        <f>522</f>
        <v>522</v>
      </c>
      <c r="B524" s="9" t="s">
        <v>964</v>
      </c>
      <c r="C524" s="9" t="s">
        <v>7</v>
      </c>
      <c r="D524" s="9" t="s">
        <v>11</v>
      </c>
      <c r="E524" s="8" t="s">
        <v>965</v>
      </c>
    </row>
    <row r="525" s="2" customFormat="1" ht="22.5" customHeight="1" spans="1:5">
      <c r="A525" s="9">
        <f>523</f>
        <v>523</v>
      </c>
      <c r="B525" s="9" t="s">
        <v>966</v>
      </c>
      <c r="C525" s="9" t="s">
        <v>7</v>
      </c>
      <c r="D525" s="9" t="s">
        <v>11</v>
      </c>
      <c r="E525" s="8" t="s">
        <v>967</v>
      </c>
    </row>
    <row r="526" s="2" customFormat="1" ht="22.5" customHeight="1" spans="1:5">
      <c r="A526" s="9">
        <f>524</f>
        <v>524</v>
      </c>
      <c r="B526" s="9" t="s">
        <v>968</v>
      </c>
      <c r="C526" s="9" t="s">
        <v>7</v>
      </c>
      <c r="D526" s="9" t="s">
        <v>182</v>
      </c>
      <c r="E526" s="8" t="s">
        <v>418</v>
      </c>
    </row>
    <row r="527" s="2" customFormat="1" ht="22.5" customHeight="1" spans="1:5">
      <c r="A527" s="9">
        <f>525</f>
        <v>525</v>
      </c>
      <c r="B527" s="9" t="s">
        <v>969</v>
      </c>
      <c r="C527" s="9" t="s">
        <v>7</v>
      </c>
      <c r="D527" s="9" t="s">
        <v>126</v>
      </c>
      <c r="E527" s="8" t="s">
        <v>970</v>
      </c>
    </row>
    <row r="528" s="2" customFormat="1" ht="22.5" customHeight="1" spans="1:5">
      <c r="A528" s="9">
        <f>526</f>
        <v>526</v>
      </c>
      <c r="B528" s="9" t="s">
        <v>971</v>
      </c>
      <c r="C528" s="9" t="s">
        <v>7</v>
      </c>
      <c r="D528" s="9" t="s">
        <v>23</v>
      </c>
      <c r="E528" s="8" t="s">
        <v>972</v>
      </c>
    </row>
    <row r="529" s="2" customFormat="1" ht="22.5" customHeight="1" spans="1:5">
      <c r="A529" s="9">
        <f>527</f>
        <v>527</v>
      </c>
      <c r="B529" s="9" t="s">
        <v>973</v>
      </c>
      <c r="C529" s="9" t="s">
        <v>7</v>
      </c>
      <c r="D529" s="9" t="s">
        <v>54</v>
      </c>
      <c r="E529" s="8" t="s">
        <v>974</v>
      </c>
    </row>
    <row r="530" s="2" customFormat="1" ht="22.5" customHeight="1" spans="1:5">
      <c r="A530" s="9">
        <f>528</f>
        <v>528</v>
      </c>
      <c r="B530" s="9" t="s">
        <v>975</v>
      </c>
      <c r="C530" s="9" t="s">
        <v>7</v>
      </c>
      <c r="D530" s="9" t="s">
        <v>29</v>
      </c>
      <c r="E530" s="8" t="s">
        <v>976</v>
      </c>
    </row>
    <row r="531" s="2" customFormat="1" ht="22.5" customHeight="1" spans="1:5">
      <c r="A531" s="9">
        <f>529</f>
        <v>529</v>
      </c>
      <c r="B531" s="9" t="s">
        <v>977</v>
      </c>
      <c r="C531" s="9" t="s">
        <v>7</v>
      </c>
      <c r="D531" s="9" t="s">
        <v>29</v>
      </c>
      <c r="E531" s="8" t="s">
        <v>978</v>
      </c>
    </row>
    <row r="532" s="2" customFormat="1" ht="22.5" customHeight="1" spans="1:5">
      <c r="A532" s="9">
        <f>530</f>
        <v>530</v>
      </c>
      <c r="B532" s="9" t="s">
        <v>979</v>
      </c>
      <c r="C532" s="9" t="s">
        <v>7</v>
      </c>
      <c r="D532" s="9" t="s">
        <v>54</v>
      </c>
      <c r="E532" s="8" t="s">
        <v>980</v>
      </c>
    </row>
    <row r="533" s="2" customFormat="1" ht="22.5" customHeight="1" spans="1:5">
      <c r="A533" s="9">
        <f>531</f>
        <v>531</v>
      </c>
      <c r="B533" s="9" t="s">
        <v>981</v>
      </c>
      <c r="C533" s="9" t="s">
        <v>7</v>
      </c>
      <c r="D533" s="9" t="s">
        <v>107</v>
      </c>
      <c r="E533" s="8" t="s">
        <v>982</v>
      </c>
    </row>
    <row r="534" s="2" customFormat="1" ht="22.5" customHeight="1" spans="1:5">
      <c r="A534" s="9">
        <f>532</f>
        <v>532</v>
      </c>
      <c r="B534" s="9" t="s">
        <v>983</v>
      </c>
      <c r="C534" s="9" t="s">
        <v>7</v>
      </c>
      <c r="D534" s="9" t="s">
        <v>126</v>
      </c>
      <c r="E534" s="8" t="s">
        <v>984</v>
      </c>
    </row>
    <row r="535" s="2" customFormat="1" ht="22.5" customHeight="1" spans="1:5">
      <c r="A535" s="9">
        <f>533</f>
        <v>533</v>
      </c>
      <c r="B535" s="9" t="s">
        <v>985</v>
      </c>
      <c r="C535" s="9" t="s">
        <v>7</v>
      </c>
      <c r="D535" s="9" t="s">
        <v>11</v>
      </c>
      <c r="E535" s="8" t="s">
        <v>986</v>
      </c>
    </row>
    <row r="536" s="2" customFormat="1" ht="22.5" customHeight="1" spans="1:5">
      <c r="A536" s="9">
        <f>534</f>
        <v>534</v>
      </c>
      <c r="B536" s="9" t="s">
        <v>987</v>
      </c>
      <c r="C536" s="9" t="s">
        <v>7</v>
      </c>
      <c r="D536" s="9" t="s">
        <v>11</v>
      </c>
      <c r="E536" s="8" t="s">
        <v>400</v>
      </c>
    </row>
    <row r="537" s="2" customFormat="1" ht="22.5" customHeight="1" spans="1:5">
      <c r="A537" s="9">
        <f>535</f>
        <v>535</v>
      </c>
      <c r="B537" s="9" t="s">
        <v>988</v>
      </c>
      <c r="C537" s="9" t="s">
        <v>7</v>
      </c>
      <c r="D537" s="9" t="s">
        <v>11</v>
      </c>
      <c r="E537" s="8" t="s">
        <v>989</v>
      </c>
    </row>
    <row r="538" s="2" customFormat="1" ht="22.5" customHeight="1" spans="1:5">
      <c r="A538" s="9">
        <f>536</f>
        <v>536</v>
      </c>
      <c r="B538" s="9" t="s">
        <v>990</v>
      </c>
      <c r="C538" s="9" t="s">
        <v>7</v>
      </c>
      <c r="D538" s="9" t="s">
        <v>59</v>
      </c>
      <c r="E538" s="8" t="s">
        <v>991</v>
      </c>
    </row>
    <row r="539" s="2" customFormat="1" ht="22.5" customHeight="1" spans="1:5">
      <c r="A539" s="9">
        <f>537</f>
        <v>537</v>
      </c>
      <c r="B539" s="9" t="s">
        <v>992</v>
      </c>
      <c r="C539" s="9" t="s">
        <v>7</v>
      </c>
      <c r="D539" s="9" t="s">
        <v>17</v>
      </c>
      <c r="E539" s="8" t="s">
        <v>993</v>
      </c>
    </row>
    <row r="540" s="2" customFormat="1" ht="22.5" customHeight="1" spans="1:5">
      <c r="A540" s="9">
        <f>538</f>
        <v>538</v>
      </c>
      <c r="B540" s="9" t="s">
        <v>994</v>
      </c>
      <c r="C540" s="9" t="s">
        <v>7</v>
      </c>
      <c r="D540" s="9" t="s">
        <v>11</v>
      </c>
      <c r="E540" s="8" t="s">
        <v>995</v>
      </c>
    </row>
    <row r="541" s="2" customFormat="1" ht="22.5" customHeight="1" spans="1:5">
      <c r="A541" s="9">
        <f>539</f>
        <v>539</v>
      </c>
      <c r="B541" s="9" t="s">
        <v>996</v>
      </c>
      <c r="C541" s="9" t="s">
        <v>7</v>
      </c>
      <c r="D541" s="9" t="s">
        <v>182</v>
      </c>
      <c r="E541" s="8" t="s">
        <v>997</v>
      </c>
    </row>
    <row r="542" s="2" customFormat="1" ht="22.5" customHeight="1" spans="1:5">
      <c r="A542" s="9">
        <f>540</f>
        <v>540</v>
      </c>
      <c r="B542" s="9" t="s">
        <v>998</v>
      </c>
      <c r="C542" s="9" t="s">
        <v>7</v>
      </c>
      <c r="D542" s="9" t="s">
        <v>182</v>
      </c>
      <c r="E542" s="8" t="s">
        <v>999</v>
      </c>
    </row>
    <row r="543" s="2" customFormat="1" ht="22.5" customHeight="1" spans="1:5">
      <c r="A543" s="9">
        <f>541</f>
        <v>541</v>
      </c>
      <c r="B543" s="9" t="s">
        <v>1000</v>
      </c>
      <c r="C543" s="9" t="s">
        <v>7</v>
      </c>
      <c r="D543" s="9" t="s">
        <v>182</v>
      </c>
      <c r="E543" s="8" t="s">
        <v>400</v>
      </c>
    </row>
    <row r="544" s="2" customFormat="1" ht="22.5" customHeight="1" spans="1:5">
      <c r="A544" s="9">
        <f>542</f>
        <v>542</v>
      </c>
      <c r="B544" s="9" t="s">
        <v>1001</v>
      </c>
      <c r="C544" s="9" t="s">
        <v>7</v>
      </c>
      <c r="D544" s="9" t="s">
        <v>20</v>
      </c>
      <c r="E544" s="8" t="s">
        <v>1002</v>
      </c>
    </row>
    <row r="545" s="2" customFormat="1" ht="22.5" customHeight="1" spans="1:5">
      <c r="A545" s="9">
        <f>543</f>
        <v>543</v>
      </c>
      <c r="B545" s="9" t="s">
        <v>1003</v>
      </c>
      <c r="C545" s="9" t="s">
        <v>7</v>
      </c>
      <c r="D545" s="9" t="s">
        <v>20</v>
      </c>
      <c r="E545" s="8" t="s">
        <v>1004</v>
      </c>
    </row>
    <row r="546" s="2" customFormat="1" ht="22.5" customHeight="1" spans="1:5">
      <c r="A546" s="9">
        <f>544</f>
        <v>544</v>
      </c>
      <c r="B546" s="9" t="s">
        <v>1005</v>
      </c>
      <c r="C546" s="9" t="s">
        <v>7</v>
      </c>
      <c r="D546" s="9" t="s">
        <v>20</v>
      </c>
      <c r="E546" s="8" t="s">
        <v>1006</v>
      </c>
    </row>
    <row r="547" s="2" customFormat="1" ht="22.5" customHeight="1" spans="1:5">
      <c r="A547" s="9">
        <f>545</f>
        <v>545</v>
      </c>
      <c r="B547" s="9" t="s">
        <v>1007</v>
      </c>
      <c r="C547" s="9" t="s">
        <v>7</v>
      </c>
      <c r="D547" s="9" t="s">
        <v>26</v>
      </c>
      <c r="E547" s="8" t="s">
        <v>1008</v>
      </c>
    </row>
    <row r="548" s="2" customFormat="1" ht="22.5" customHeight="1" spans="1:5">
      <c r="A548" s="9">
        <f>546</f>
        <v>546</v>
      </c>
      <c r="B548" s="9" t="s">
        <v>1009</v>
      </c>
      <c r="C548" s="9" t="s">
        <v>7</v>
      </c>
      <c r="D548" s="9" t="s">
        <v>26</v>
      </c>
      <c r="E548" s="8" t="s">
        <v>1010</v>
      </c>
    </row>
    <row r="549" s="2" customFormat="1" ht="22.5" customHeight="1" spans="1:5">
      <c r="A549" s="9">
        <f>547</f>
        <v>547</v>
      </c>
      <c r="B549" s="9" t="s">
        <v>1011</v>
      </c>
      <c r="C549" s="9" t="s">
        <v>7</v>
      </c>
      <c r="D549" s="9" t="s">
        <v>14</v>
      </c>
      <c r="E549" s="8" t="s">
        <v>135</v>
      </c>
    </row>
    <row r="550" s="2" customFormat="1" ht="22.5" customHeight="1" spans="1:5">
      <c r="A550" s="9">
        <f>548</f>
        <v>548</v>
      </c>
      <c r="B550" s="9" t="s">
        <v>1012</v>
      </c>
      <c r="C550" s="9" t="s">
        <v>7</v>
      </c>
      <c r="D550" s="9" t="s">
        <v>47</v>
      </c>
      <c r="E550" s="8" t="s">
        <v>172</v>
      </c>
    </row>
    <row r="551" s="2" customFormat="1" ht="22.5" customHeight="1" spans="1:5">
      <c r="A551" s="9">
        <f>549</f>
        <v>549</v>
      </c>
      <c r="B551" s="9" t="s">
        <v>1013</v>
      </c>
      <c r="C551" s="9" t="s">
        <v>7</v>
      </c>
      <c r="D551" s="9" t="s">
        <v>107</v>
      </c>
      <c r="E551" s="8" t="s">
        <v>1014</v>
      </c>
    </row>
    <row r="552" s="2" customFormat="1" ht="22.5" customHeight="1" spans="1:5">
      <c r="A552" s="9">
        <f>550</f>
        <v>550</v>
      </c>
      <c r="B552" s="9" t="s">
        <v>1015</v>
      </c>
      <c r="C552" s="9" t="s">
        <v>7</v>
      </c>
      <c r="D552" s="9" t="s">
        <v>107</v>
      </c>
      <c r="E552" s="8" t="s">
        <v>1016</v>
      </c>
    </row>
    <row r="553" s="2" customFormat="1" ht="22.5" customHeight="1" spans="1:5">
      <c r="A553" s="9">
        <f>551</f>
        <v>551</v>
      </c>
      <c r="B553" s="9" t="s">
        <v>1017</v>
      </c>
      <c r="C553" s="9" t="s">
        <v>7</v>
      </c>
      <c r="D553" s="9" t="s">
        <v>54</v>
      </c>
      <c r="E553" s="8" t="s">
        <v>1018</v>
      </c>
    </row>
    <row r="554" s="2" customFormat="1" ht="22.5" customHeight="1" spans="1:5">
      <c r="A554" s="9">
        <f>552</f>
        <v>552</v>
      </c>
      <c r="B554" s="9" t="s">
        <v>1019</v>
      </c>
      <c r="C554" s="9" t="s">
        <v>7</v>
      </c>
      <c r="D554" s="9" t="s">
        <v>34</v>
      </c>
      <c r="E554" s="8" t="s">
        <v>1020</v>
      </c>
    </row>
    <row r="555" s="2" customFormat="1" ht="22.5" customHeight="1" spans="1:5">
      <c r="A555" s="9">
        <f>553</f>
        <v>553</v>
      </c>
      <c r="B555" s="9" t="s">
        <v>1021</v>
      </c>
      <c r="C555" s="9" t="s">
        <v>7</v>
      </c>
      <c r="D555" s="9" t="s">
        <v>23</v>
      </c>
      <c r="E555" s="8" t="s">
        <v>1022</v>
      </c>
    </row>
    <row r="556" s="2" customFormat="1" ht="22.5" customHeight="1" spans="1:5">
      <c r="A556" s="9">
        <f>554</f>
        <v>554</v>
      </c>
      <c r="B556" s="9" t="s">
        <v>1023</v>
      </c>
      <c r="C556" s="9" t="s">
        <v>7</v>
      </c>
      <c r="D556" s="9" t="s">
        <v>23</v>
      </c>
      <c r="E556" s="8" t="s">
        <v>919</v>
      </c>
    </row>
    <row r="557" s="2" customFormat="1" ht="22.5" customHeight="1" spans="1:5">
      <c r="A557" s="9">
        <f>555</f>
        <v>555</v>
      </c>
      <c r="B557" s="9" t="s">
        <v>1024</v>
      </c>
      <c r="C557" s="9" t="s">
        <v>7</v>
      </c>
      <c r="D557" s="9" t="s">
        <v>23</v>
      </c>
      <c r="E557" s="8" t="s">
        <v>1025</v>
      </c>
    </row>
    <row r="558" s="2" customFormat="1" ht="22.5" customHeight="1" spans="1:5">
      <c r="A558" s="9">
        <f>556</f>
        <v>556</v>
      </c>
      <c r="B558" s="9" t="s">
        <v>1026</v>
      </c>
      <c r="C558" s="9" t="s">
        <v>7</v>
      </c>
      <c r="D558" s="9" t="s">
        <v>11</v>
      </c>
      <c r="E558" s="8" t="s">
        <v>1027</v>
      </c>
    </row>
    <row r="559" s="2" customFormat="1" ht="22.5" customHeight="1" spans="1:5">
      <c r="A559" s="9">
        <f>557</f>
        <v>557</v>
      </c>
      <c r="B559" s="9" t="s">
        <v>1028</v>
      </c>
      <c r="C559" s="9" t="s">
        <v>7</v>
      </c>
      <c r="D559" s="9" t="s">
        <v>17</v>
      </c>
      <c r="E559" s="8" t="s">
        <v>1029</v>
      </c>
    </row>
    <row r="560" s="2" customFormat="1" ht="22.5" customHeight="1" spans="1:5">
      <c r="A560" s="9">
        <f>558</f>
        <v>558</v>
      </c>
      <c r="B560" s="9" t="s">
        <v>1030</v>
      </c>
      <c r="C560" s="9" t="s">
        <v>7</v>
      </c>
      <c r="D560" s="9" t="s">
        <v>8</v>
      </c>
      <c r="E560" s="8" t="s">
        <v>1031</v>
      </c>
    </row>
    <row r="561" s="2" customFormat="1" ht="22.5" customHeight="1" spans="1:5">
      <c r="A561" s="9">
        <f>559</f>
        <v>559</v>
      </c>
      <c r="B561" s="9" t="s">
        <v>1032</v>
      </c>
      <c r="C561" s="9" t="s">
        <v>7</v>
      </c>
      <c r="D561" s="9" t="s">
        <v>107</v>
      </c>
      <c r="E561" s="8" t="s">
        <v>1033</v>
      </c>
    </row>
    <row r="562" s="2" customFormat="1" ht="22.5" customHeight="1" spans="1:5">
      <c r="A562" s="9">
        <f>560</f>
        <v>560</v>
      </c>
      <c r="B562" s="9" t="s">
        <v>1034</v>
      </c>
      <c r="C562" s="9" t="s">
        <v>7</v>
      </c>
      <c r="D562" s="9" t="s">
        <v>170</v>
      </c>
      <c r="E562" s="8" t="s">
        <v>1035</v>
      </c>
    </row>
    <row r="563" s="2" customFormat="1" ht="22.5" customHeight="1" spans="1:5">
      <c r="A563" s="9">
        <f>561</f>
        <v>561</v>
      </c>
      <c r="B563" s="9" t="s">
        <v>1036</v>
      </c>
      <c r="C563" s="9" t="s">
        <v>7</v>
      </c>
      <c r="D563" s="9" t="s">
        <v>59</v>
      </c>
      <c r="E563" s="8" t="s">
        <v>1037</v>
      </c>
    </row>
    <row r="564" s="2" customFormat="1" ht="22.5" customHeight="1" spans="1:5">
      <c r="A564" s="9">
        <f>562</f>
        <v>562</v>
      </c>
      <c r="B564" s="9" t="s">
        <v>1038</v>
      </c>
      <c r="C564" s="9" t="s">
        <v>7</v>
      </c>
      <c r="D564" s="9" t="s">
        <v>11</v>
      </c>
      <c r="E564" s="8" t="s">
        <v>303</v>
      </c>
    </row>
    <row r="565" s="2" customFormat="1" ht="22.5" customHeight="1" spans="1:5">
      <c r="A565" s="9">
        <f>563</f>
        <v>563</v>
      </c>
      <c r="B565" s="9" t="s">
        <v>1039</v>
      </c>
      <c r="C565" s="9" t="s">
        <v>7</v>
      </c>
      <c r="D565" s="9" t="s">
        <v>34</v>
      </c>
      <c r="E565" s="8" t="s">
        <v>1040</v>
      </c>
    </row>
    <row r="566" s="2" customFormat="1" ht="22.5" customHeight="1" spans="1:5">
      <c r="A566" s="9">
        <f>564</f>
        <v>564</v>
      </c>
      <c r="B566" s="9" t="s">
        <v>1041</v>
      </c>
      <c r="C566" s="9" t="s">
        <v>7</v>
      </c>
      <c r="D566" s="9" t="s">
        <v>34</v>
      </c>
      <c r="E566" s="8" t="s">
        <v>1042</v>
      </c>
    </row>
    <row r="567" s="2" customFormat="1" ht="22.5" customHeight="1" spans="1:5">
      <c r="A567" s="9">
        <f>565</f>
        <v>565</v>
      </c>
      <c r="B567" s="9" t="s">
        <v>1043</v>
      </c>
      <c r="C567" s="9" t="s">
        <v>7</v>
      </c>
      <c r="D567" s="9" t="s">
        <v>94</v>
      </c>
      <c r="E567" s="8" t="s">
        <v>1044</v>
      </c>
    </row>
    <row r="568" s="2" customFormat="1" ht="22.5" customHeight="1" spans="1:5">
      <c r="A568" s="9">
        <f>566</f>
        <v>566</v>
      </c>
      <c r="B568" s="9" t="s">
        <v>1045</v>
      </c>
      <c r="C568" s="9" t="s">
        <v>7</v>
      </c>
      <c r="D568" s="9" t="s">
        <v>47</v>
      </c>
      <c r="E568" s="8" t="s">
        <v>1046</v>
      </c>
    </row>
    <row r="569" s="2" customFormat="1" ht="22.5" customHeight="1" spans="1:5">
      <c r="A569" s="9">
        <f>567</f>
        <v>567</v>
      </c>
      <c r="B569" s="9" t="s">
        <v>1047</v>
      </c>
      <c r="C569" s="9" t="s">
        <v>7</v>
      </c>
      <c r="D569" s="9" t="s">
        <v>14</v>
      </c>
      <c r="E569" s="8" t="s">
        <v>1048</v>
      </c>
    </row>
    <row r="570" s="2" customFormat="1" ht="22.5" customHeight="1" spans="1:5">
      <c r="A570" s="9">
        <f>568</f>
        <v>568</v>
      </c>
      <c r="B570" s="9" t="s">
        <v>1049</v>
      </c>
      <c r="C570" s="9" t="s">
        <v>7</v>
      </c>
      <c r="D570" s="9" t="s">
        <v>20</v>
      </c>
      <c r="E570" s="8" t="s">
        <v>177</v>
      </c>
    </row>
    <row r="571" s="2" customFormat="1" ht="22.5" customHeight="1" spans="1:5">
      <c r="A571" s="9">
        <f>569</f>
        <v>569</v>
      </c>
      <c r="B571" s="9" t="s">
        <v>1050</v>
      </c>
      <c r="C571" s="9" t="s">
        <v>7</v>
      </c>
      <c r="D571" s="9" t="s">
        <v>20</v>
      </c>
      <c r="E571" s="8" t="s">
        <v>1051</v>
      </c>
    </row>
    <row r="572" s="2" customFormat="1" ht="22.5" customHeight="1" spans="1:5">
      <c r="A572" s="9">
        <f>570</f>
        <v>570</v>
      </c>
      <c r="B572" s="9" t="s">
        <v>1052</v>
      </c>
      <c r="C572" s="9" t="s">
        <v>7</v>
      </c>
      <c r="D572" s="9" t="s">
        <v>34</v>
      </c>
      <c r="E572" s="8" t="s">
        <v>536</v>
      </c>
    </row>
    <row r="573" s="2" customFormat="1" ht="22.5" customHeight="1" spans="1:5">
      <c r="A573" s="9">
        <f>571</f>
        <v>571</v>
      </c>
      <c r="B573" s="9" t="s">
        <v>1053</v>
      </c>
      <c r="C573" s="9" t="s">
        <v>7</v>
      </c>
      <c r="D573" s="9" t="s">
        <v>34</v>
      </c>
      <c r="E573" s="8" t="s">
        <v>689</v>
      </c>
    </row>
    <row r="574" s="2" customFormat="1" ht="22.5" customHeight="1" spans="1:5">
      <c r="A574" s="9">
        <f>572</f>
        <v>572</v>
      </c>
      <c r="B574" s="9" t="s">
        <v>1054</v>
      </c>
      <c r="C574" s="9" t="s">
        <v>7</v>
      </c>
      <c r="D574" s="9" t="s">
        <v>94</v>
      </c>
      <c r="E574" s="8" t="s">
        <v>1055</v>
      </c>
    </row>
    <row r="575" s="2" customFormat="1" ht="22.5" customHeight="1" spans="1:5">
      <c r="A575" s="9">
        <f>573</f>
        <v>573</v>
      </c>
      <c r="B575" s="9" t="s">
        <v>1056</v>
      </c>
      <c r="C575" s="9" t="s">
        <v>7</v>
      </c>
      <c r="D575" s="9" t="s">
        <v>94</v>
      </c>
      <c r="E575" s="8" t="s">
        <v>1057</v>
      </c>
    </row>
    <row r="576" s="2" customFormat="1" ht="22.5" customHeight="1" spans="1:5">
      <c r="A576" s="9">
        <f>574</f>
        <v>574</v>
      </c>
      <c r="B576" s="9" t="s">
        <v>1058</v>
      </c>
      <c r="C576" s="9" t="s">
        <v>7</v>
      </c>
      <c r="D576" s="9" t="s">
        <v>26</v>
      </c>
      <c r="E576" s="8" t="s">
        <v>1059</v>
      </c>
    </row>
    <row r="577" s="2" customFormat="1" ht="22.5" customHeight="1" spans="1:5">
      <c r="A577" s="9">
        <f>575</f>
        <v>575</v>
      </c>
      <c r="B577" s="9" t="s">
        <v>1060</v>
      </c>
      <c r="C577" s="9" t="s">
        <v>7</v>
      </c>
      <c r="D577" s="9" t="s">
        <v>14</v>
      </c>
      <c r="E577" s="8" t="s">
        <v>1061</v>
      </c>
    </row>
    <row r="578" s="2" customFormat="1" ht="22.5" customHeight="1" spans="1:5">
      <c r="A578" s="9">
        <f>576</f>
        <v>576</v>
      </c>
      <c r="B578" s="9" t="s">
        <v>1062</v>
      </c>
      <c r="C578" s="9" t="s">
        <v>7</v>
      </c>
      <c r="D578" s="9" t="s">
        <v>47</v>
      </c>
      <c r="E578" s="8" t="s">
        <v>285</v>
      </c>
    </row>
    <row r="579" s="2" customFormat="1" ht="22.5" customHeight="1" spans="1:5">
      <c r="A579" s="9">
        <f>577</f>
        <v>577</v>
      </c>
      <c r="B579" s="9" t="s">
        <v>1063</v>
      </c>
      <c r="C579" s="9" t="s">
        <v>7</v>
      </c>
      <c r="D579" s="9" t="s">
        <v>54</v>
      </c>
      <c r="E579" s="8" t="s">
        <v>1064</v>
      </c>
    </row>
    <row r="580" s="2" customFormat="1" ht="22.5" customHeight="1" spans="1:5">
      <c r="A580" s="9">
        <f>578</f>
        <v>578</v>
      </c>
      <c r="B580" s="9" t="s">
        <v>1065</v>
      </c>
      <c r="C580" s="9" t="s">
        <v>7</v>
      </c>
      <c r="D580" s="9" t="s">
        <v>11</v>
      </c>
      <c r="E580" s="8" t="s">
        <v>1066</v>
      </c>
    </row>
    <row r="581" s="2" customFormat="1" ht="22.5" customHeight="1" spans="1:5">
      <c r="A581" s="9">
        <f>579</f>
        <v>579</v>
      </c>
      <c r="B581" s="9" t="s">
        <v>1067</v>
      </c>
      <c r="C581" s="9" t="s">
        <v>7</v>
      </c>
      <c r="D581" s="9" t="s">
        <v>11</v>
      </c>
      <c r="E581" s="8" t="s">
        <v>1068</v>
      </c>
    </row>
    <row r="582" s="2" customFormat="1" ht="22.5" customHeight="1" spans="1:5">
      <c r="A582" s="9">
        <f>580</f>
        <v>580</v>
      </c>
      <c r="B582" s="9" t="s">
        <v>1069</v>
      </c>
      <c r="C582" s="9" t="s">
        <v>7</v>
      </c>
      <c r="D582" s="9" t="s">
        <v>11</v>
      </c>
      <c r="E582" s="8" t="s">
        <v>1070</v>
      </c>
    </row>
    <row r="583" s="2" customFormat="1" ht="22.5" customHeight="1" spans="1:5">
      <c r="A583" s="9">
        <f>581</f>
        <v>581</v>
      </c>
      <c r="B583" s="9" t="s">
        <v>1071</v>
      </c>
      <c r="C583" s="9" t="s">
        <v>7</v>
      </c>
      <c r="D583" s="9" t="s">
        <v>59</v>
      </c>
      <c r="E583" s="8" t="s">
        <v>1072</v>
      </c>
    </row>
    <row r="584" s="2" customFormat="1" ht="22.5" customHeight="1" spans="1:5">
      <c r="A584" s="9">
        <f>582</f>
        <v>582</v>
      </c>
      <c r="B584" s="9" t="s">
        <v>1073</v>
      </c>
      <c r="C584" s="9" t="s">
        <v>7</v>
      </c>
      <c r="D584" s="9" t="s">
        <v>59</v>
      </c>
      <c r="E584" s="8" t="s">
        <v>1074</v>
      </c>
    </row>
    <row r="585" s="2" customFormat="1" ht="22.5" customHeight="1" spans="1:5">
      <c r="A585" s="9">
        <f>583</f>
        <v>583</v>
      </c>
      <c r="B585" s="9" t="s">
        <v>1075</v>
      </c>
      <c r="C585" s="9" t="s">
        <v>7</v>
      </c>
      <c r="D585" s="9" t="s">
        <v>34</v>
      </c>
      <c r="E585" s="8" t="s">
        <v>1076</v>
      </c>
    </row>
    <row r="586" s="2" customFormat="1" ht="22.5" customHeight="1" spans="1:5">
      <c r="A586" s="9">
        <f>584</f>
        <v>584</v>
      </c>
      <c r="B586" s="9" t="s">
        <v>1077</v>
      </c>
      <c r="C586" s="9" t="s">
        <v>7</v>
      </c>
      <c r="D586" s="9" t="s">
        <v>94</v>
      </c>
      <c r="E586" s="8" t="s">
        <v>1078</v>
      </c>
    </row>
    <row r="587" s="2" customFormat="1" ht="22.5" customHeight="1" spans="1:5">
      <c r="A587" s="9">
        <f>585</f>
        <v>585</v>
      </c>
      <c r="B587" s="9" t="s">
        <v>1079</v>
      </c>
      <c r="C587" s="9" t="s">
        <v>7</v>
      </c>
      <c r="D587" s="9" t="s">
        <v>23</v>
      </c>
      <c r="E587" s="8" t="s">
        <v>449</v>
      </c>
    </row>
    <row r="588" s="2" customFormat="1" ht="22.5" customHeight="1" spans="1:5">
      <c r="A588" s="9">
        <f>586</f>
        <v>586</v>
      </c>
      <c r="B588" s="9" t="s">
        <v>1080</v>
      </c>
      <c r="C588" s="9" t="s">
        <v>7</v>
      </c>
      <c r="D588" s="9" t="s">
        <v>126</v>
      </c>
      <c r="E588" s="8" t="s">
        <v>175</v>
      </c>
    </row>
    <row r="589" s="2" customFormat="1" ht="22.5" customHeight="1" spans="1:5">
      <c r="A589" s="9">
        <f>587</f>
        <v>587</v>
      </c>
      <c r="B589" s="9" t="s">
        <v>1081</v>
      </c>
      <c r="C589" s="9" t="s">
        <v>7</v>
      </c>
      <c r="D589" s="9" t="s">
        <v>54</v>
      </c>
      <c r="E589" s="8" t="s">
        <v>1082</v>
      </c>
    </row>
    <row r="590" s="2" customFormat="1" ht="22.5" customHeight="1" spans="1:5">
      <c r="A590" s="9">
        <f>588</f>
        <v>588</v>
      </c>
      <c r="B590" s="9" t="s">
        <v>1083</v>
      </c>
      <c r="C590" s="9" t="s">
        <v>7</v>
      </c>
      <c r="D590" s="9" t="s">
        <v>59</v>
      </c>
      <c r="E590" s="8" t="s">
        <v>1084</v>
      </c>
    </row>
    <row r="591" s="2" customFormat="1" ht="22.5" customHeight="1" spans="1:5">
      <c r="A591" s="9">
        <f>589</f>
        <v>589</v>
      </c>
      <c r="B591" s="9" t="s">
        <v>1085</v>
      </c>
      <c r="C591" s="9" t="s">
        <v>7</v>
      </c>
      <c r="D591" s="9" t="s">
        <v>34</v>
      </c>
      <c r="E591" s="8" t="s">
        <v>508</v>
      </c>
    </row>
    <row r="592" s="2" customFormat="1" ht="22.5" customHeight="1" spans="1:5">
      <c r="A592" s="9">
        <f>590</f>
        <v>590</v>
      </c>
      <c r="B592" s="9" t="s">
        <v>1086</v>
      </c>
      <c r="C592" s="9" t="s">
        <v>7</v>
      </c>
      <c r="D592" s="9" t="s">
        <v>170</v>
      </c>
      <c r="E592" s="8" t="s">
        <v>1087</v>
      </c>
    </row>
    <row r="593" s="2" customFormat="1" ht="22.5" customHeight="1" spans="1:5">
      <c r="A593" s="9">
        <f>591</f>
        <v>591</v>
      </c>
      <c r="B593" s="9" t="s">
        <v>1088</v>
      </c>
      <c r="C593" s="9" t="s">
        <v>7</v>
      </c>
      <c r="D593" s="9" t="s">
        <v>47</v>
      </c>
      <c r="E593" s="8" t="s">
        <v>1089</v>
      </c>
    </row>
    <row r="594" s="2" customFormat="1" ht="22.5" customHeight="1" spans="1:5">
      <c r="A594" s="9">
        <f>592</f>
        <v>592</v>
      </c>
      <c r="B594" s="9" t="s">
        <v>1090</v>
      </c>
      <c r="C594" s="9" t="s">
        <v>7</v>
      </c>
      <c r="D594" s="9" t="s">
        <v>59</v>
      </c>
      <c r="E594" s="8" t="s">
        <v>1091</v>
      </c>
    </row>
    <row r="595" s="2" customFormat="1" ht="22.5" customHeight="1" spans="1:5">
      <c r="A595" s="9">
        <f>593</f>
        <v>593</v>
      </c>
      <c r="B595" s="9" t="s">
        <v>1092</v>
      </c>
      <c r="C595" s="9" t="s">
        <v>7</v>
      </c>
      <c r="D595" s="9" t="s">
        <v>26</v>
      </c>
      <c r="E595" s="8" t="s">
        <v>317</v>
      </c>
    </row>
    <row r="596" s="2" customFormat="1" ht="22.5" customHeight="1" spans="1:5">
      <c r="A596" s="9">
        <f>594</f>
        <v>594</v>
      </c>
      <c r="B596" s="9" t="s">
        <v>1093</v>
      </c>
      <c r="C596" s="9" t="s">
        <v>7</v>
      </c>
      <c r="D596" s="9" t="s">
        <v>94</v>
      </c>
      <c r="E596" s="8" t="s">
        <v>1094</v>
      </c>
    </row>
    <row r="597" s="2" customFormat="1" ht="22.5" customHeight="1" spans="1:5">
      <c r="A597" s="9">
        <f>595</f>
        <v>595</v>
      </c>
      <c r="B597" s="9" t="s">
        <v>1095</v>
      </c>
      <c r="C597" s="9" t="s">
        <v>7</v>
      </c>
      <c r="D597" s="9" t="s">
        <v>14</v>
      </c>
      <c r="E597" s="8" t="s">
        <v>1096</v>
      </c>
    </row>
    <row r="598" s="2" customFormat="1" ht="22.5" customHeight="1" spans="1:5">
      <c r="A598" s="9">
        <f>596</f>
        <v>596</v>
      </c>
      <c r="B598" s="9" t="s">
        <v>1097</v>
      </c>
      <c r="C598" s="9" t="s">
        <v>7</v>
      </c>
      <c r="D598" s="9" t="s">
        <v>126</v>
      </c>
      <c r="E598" s="8" t="s">
        <v>1098</v>
      </c>
    </row>
    <row r="599" s="2" customFormat="1" ht="22.5" customHeight="1" spans="1:5">
      <c r="A599" s="9">
        <f>597</f>
        <v>597</v>
      </c>
      <c r="B599" s="9" t="s">
        <v>1099</v>
      </c>
      <c r="C599" s="9" t="s">
        <v>7</v>
      </c>
      <c r="D599" s="9" t="s">
        <v>20</v>
      </c>
      <c r="E599" s="8" t="s">
        <v>1100</v>
      </c>
    </row>
    <row r="600" s="2" customFormat="1" ht="22.5" customHeight="1" spans="1:5">
      <c r="A600" s="9">
        <f>598</f>
        <v>598</v>
      </c>
      <c r="B600" s="9" t="s">
        <v>1101</v>
      </c>
      <c r="C600" s="9" t="s">
        <v>7</v>
      </c>
      <c r="D600" s="9" t="s">
        <v>54</v>
      </c>
      <c r="E600" s="8" t="s">
        <v>1102</v>
      </c>
    </row>
    <row r="601" s="2" customFormat="1" ht="22.5" customHeight="1" spans="1:5">
      <c r="A601" s="9">
        <f>599</f>
        <v>599</v>
      </c>
      <c r="B601" s="9" t="s">
        <v>1103</v>
      </c>
      <c r="C601" s="9" t="s">
        <v>7</v>
      </c>
      <c r="D601" s="9" t="s">
        <v>29</v>
      </c>
      <c r="E601" s="8" t="s">
        <v>1104</v>
      </c>
    </row>
    <row r="602" s="2" customFormat="1" ht="22.5" customHeight="1" spans="1:5">
      <c r="A602" s="9">
        <f>600</f>
        <v>600</v>
      </c>
      <c r="B602" s="9" t="s">
        <v>1105</v>
      </c>
      <c r="C602" s="9" t="s">
        <v>7</v>
      </c>
      <c r="D602" s="9" t="s">
        <v>14</v>
      </c>
      <c r="E602" s="8" t="s">
        <v>1106</v>
      </c>
    </row>
    <row r="603" s="2" customFormat="1" ht="22.5" customHeight="1" spans="1:5">
      <c r="A603" s="9">
        <f>601</f>
        <v>601</v>
      </c>
      <c r="B603" s="9" t="s">
        <v>1107</v>
      </c>
      <c r="C603" s="9" t="s">
        <v>7</v>
      </c>
      <c r="D603" s="9" t="s">
        <v>17</v>
      </c>
      <c r="E603" s="8" t="s">
        <v>1108</v>
      </c>
    </row>
    <row r="604" s="2" customFormat="1" ht="22.5" customHeight="1" spans="1:5">
      <c r="A604" s="9">
        <f>602</f>
        <v>602</v>
      </c>
      <c r="B604" s="9" t="s">
        <v>1109</v>
      </c>
      <c r="C604" s="9" t="s">
        <v>7</v>
      </c>
      <c r="D604" s="9" t="s">
        <v>17</v>
      </c>
      <c r="E604" s="8" t="s">
        <v>1110</v>
      </c>
    </row>
    <row r="605" s="2" customFormat="1" ht="22.5" customHeight="1" spans="1:5">
      <c r="A605" s="9">
        <f>603</f>
        <v>603</v>
      </c>
      <c r="B605" s="9" t="s">
        <v>1111</v>
      </c>
      <c r="C605" s="9" t="s">
        <v>7</v>
      </c>
      <c r="D605" s="9" t="s">
        <v>8</v>
      </c>
      <c r="E605" s="8" t="s">
        <v>1112</v>
      </c>
    </row>
    <row r="606" s="2" customFormat="1" ht="22.5" customHeight="1" spans="1:5">
      <c r="A606" s="9">
        <f>604</f>
        <v>604</v>
      </c>
      <c r="B606" s="9" t="s">
        <v>1113</v>
      </c>
      <c r="C606" s="9" t="s">
        <v>7</v>
      </c>
      <c r="D606" s="9" t="s">
        <v>11</v>
      </c>
      <c r="E606" s="8" t="s">
        <v>449</v>
      </c>
    </row>
    <row r="607" s="2" customFormat="1" ht="22.5" customHeight="1" spans="1:5">
      <c r="A607" s="9">
        <f>605</f>
        <v>605</v>
      </c>
      <c r="B607" s="9" t="s">
        <v>1114</v>
      </c>
      <c r="C607" s="9" t="s">
        <v>7</v>
      </c>
      <c r="D607" s="9" t="s">
        <v>26</v>
      </c>
      <c r="E607" s="8" t="s">
        <v>15</v>
      </c>
    </row>
    <row r="608" s="2" customFormat="1" ht="22.5" customHeight="1" spans="1:5">
      <c r="A608" s="9">
        <f>606</f>
        <v>606</v>
      </c>
      <c r="B608" s="9" t="s">
        <v>1115</v>
      </c>
      <c r="C608" s="9" t="s">
        <v>7</v>
      </c>
      <c r="D608" s="9" t="s">
        <v>29</v>
      </c>
      <c r="E608" s="8" t="s">
        <v>1116</v>
      </c>
    </row>
    <row r="609" s="2" customFormat="1" ht="22.5" customHeight="1" spans="1:5">
      <c r="A609" s="9">
        <f>607</f>
        <v>607</v>
      </c>
      <c r="B609" s="9" t="s">
        <v>1117</v>
      </c>
      <c r="C609" s="9" t="s">
        <v>7</v>
      </c>
      <c r="D609" s="9" t="s">
        <v>26</v>
      </c>
      <c r="E609" s="8" t="s">
        <v>1118</v>
      </c>
    </row>
    <row r="610" s="2" customFormat="1" ht="22.5" customHeight="1" spans="1:5">
      <c r="A610" s="9">
        <f>608</f>
        <v>608</v>
      </c>
      <c r="B610" s="9" t="s">
        <v>1119</v>
      </c>
      <c r="C610" s="9" t="s">
        <v>7</v>
      </c>
      <c r="D610" s="9" t="s">
        <v>29</v>
      </c>
      <c r="E610" s="8" t="s">
        <v>1120</v>
      </c>
    </row>
    <row r="611" s="2" customFormat="1" ht="22.5" customHeight="1" spans="1:5">
      <c r="A611" s="9">
        <f>609</f>
        <v>609</v>
      </c>
      <c r="B611" s="9" t="s">
        <v>1121</v>
      </c>
      <c r="C611" s="9" t="s">
        <v>7</v>
      </c>
      <c r="D611" s="9" t="s">
        <v>26</v>
      </c>
      <c r="E611" s="8" t="s">
        <v>1122</v>
      </c>
    </row>
    <row r="612" s="2" customFormat="1" ht="22.5" customHeight="1" spans="1:5">
      <c r="A612" s="9">
        <f>610</f>
        <v>610</v>
      </c>
      <c r="B612" s="9" t="s">
        <v>1123</v>
      </c>
      <c r="C612" s="9" t="s">
        <v>7</v>
      </c>
      <c r="D612" s="9" t="s">
        <v>26</v>
      </c>
      <c r="E612" s="8" t="s">
        <v>1124</v>
      </c>
    </row>
    <row r="613" s="2" customFormat="1" ht="22.5" customHeight="1" spans="1:5">
      <c r="A613" s="9">
        <f>611</f>
        <v>611</v>
      </c>
      <c r="B613" s="9" t="s">
        <v>1125</v>
      </c>
      <c r="C613" s="9" t="s">
        <v>7</v>
      </c>
      <c r="D613" s="9" t="s">
        <v>29</v>
      </c>
      <c r="E613" s="8" t="s">
        <v>1126</v>
      </c>
    </row>
    <row r="614" s="2" customFormat="1" ht="22.5" customHeight="1" spans="1:5">
      <c r="A614" s="9">
        <f>612</f>
        <v>612</v>
      </c>
      <c r="B614" s="9" t="s">
        <v>1127</v>
      </c>
      <c r="C614" s="9" t="s">
        <v>7</v>
      </c>
      <c r="D614" s="9" t="s">
        <v>20</v>
      </c>
      <c r="E614" s="8" t="s">
        <v>268</v>
      </c>
    </row>
    <row r="615" s="2" customFormat="1" ht="22.5" customHeight="1" spans="1:5">
      <c r="A615" s="9">
        <f>613</f>
        <v>613</v>
      </c>
      <c r="B615" s="9" t="s">
        <v>1128</v>
      </c>
      <c r="C615" s="9" t="s">
        <v>7</v>
      </c>
      <c r="D615" s="9" t="s">
        <v>47</v>
      </c>
      <c r="E615" s="8" t="s">
        <v>108</v>
      </c>
    </row>
    <row r="616" s="2" customFormat="1" ht="22.5" customHeight="1" spans="1:5">
      <c r="A616" s="9">
        <f>614</f>
        <v>614</v>
      </c>
      <c r="B616" s="9" t="s">
        <v>1129</v>
      </c>
      <c r="C616" s="9" t="s">
        <v>7</v>
      </c>
      <c r="D616" s="9" t="s">
        <v>29</v>
      </c>
      <c r="E616" s="8" t="s">
        <v>1130</v>
      </c>
    </row>
    <row r="617" s="2" customFormat="1" ht="22.5" customHeight="1" spans="1:5">
      <c r="A617" s="9">
        <f>615</f>
        <v>615</v>
      </c>
      <c r="B617" s="9" t="s">
        <v>1131</v>
      </c>
      <c r="C617" s="9" t="s">
        <v>7</v>
      </c>
      <c r="D617" s="9" t="s">
        <v>54</v>
      </c>
      <c r="E617" s="8" t="s">
        <v>1132</v>
      </c>
    </row>
    <row r="618" s="2" customFormat="1" ht="22.5" customHeight="1" spans="1:5">
      <c r="A618" s="9">
        <f>616</f>
        <v>616</v>
      </c>
      <c r="B618" s="9" t="s">
        <v>1133</v>
      </c>
      <c r="C618" s="9" t="s">
        <v>7</v>
      </c>
      <c r="D618" s="9" t="s">
        <v>34</v>
      </c>
      <c r="E618" s="8" t="s">
        <v>268</v>
      </c>
    </row>
    <row r="619" s="2" customFormat="1" ht="22.5" customHeight="1" spans="1:5">
      <c r="A619" s="9">
        <f>617</f>
        <v>617</v>
      </c>
      <c r="B619" s="9" t="s">
        <v>1134</v>
      </c>
      <c r="C619" s="9" t="s">
        <v>7</v>
      </c>
      <c r="D619" s="9" t="s">
        <v>29</v>
      </c>
      <c r="E619" s="8" t="s">
        <v>48</v>
      </c>
    </row>
    <row r="620" s="2" customFormat="1" ht="22.5" customHeight="1" spans="1:5">
      <c r="A620" s="9">
        <f>618</f>
        <v>618</v>
      </c>
      <c r="B620" s="9" t="s">
        <v>1135</v>
      </c>
      <c r="C620" s="9" t="s">
        <v>7</v>
      </c>
      <c r="D620" s="9" t="s">
        <v>54</v>
      </c>
      <c r="E620" s="8" t="s">
        <v>268</v>
      </c>
    </row>
    <row r="621" s="2" customFormat="1" ht="22.5" customHeight="1" spans="1:5">
      <c r="A621" s="9">
        <f>619</f>
        <v>619</v>
      </c>
      <c r="B621" s="9" t="s">
        <v>1136</v>
      </c>
      <c r="C621" s="9" t="s">
        <v>7</v>
      </c>
      <c r="D621" s="9" t="s">
        <v>20</v>
      </c>
      <c r="E621" s="8" t="s">
        <v>124</v>
      </c>
    </row>
    <row r="622" s="2" customFormat="1" ht="22.5" customHeight="1" spans="1:5">
      <c r="A622" s="9">
        <f>620</f>
        <v>620</v>
      </c>
      <c r="B622" s="9" t="s">
        <v>1137</v>
      </c>
      <c r="C622" s="9" t="s">
        <v>7</v>
      </c>
      <c r="D622" s="9" t="s">
        <v>11</v>
      </c>
      <c r="E622" s="8" t="s">
        <v>1138</v>
      </c>
    </row>
    <row r="623" s="2" customFormat="1" ht="22.5" customHeight="1" spans="1:5">
      <c r="A623" s="9">
        <f>621</f>
        <v>621</v>
      </c>
      <c r="B623" s="9" t="s">
        <v>1139</v>
      </c>
      <c r="C623" s="9" t="s">
        <v>7</v>
      </c>
      <c r="D623" s="9" t="s">
        <v>11</v>
      </c>
      <c r="E623" s="8" t="s">
        <v>1140</v>
      </c>
    </row>
    <row r="624" s="2" customFormat="1" ht="22.5" customHeight="1" spans="1:5">
      <c r="A624" s="9">
        <f>622</f>
        <v>622</v>
      </c>
      <c r="B624" s="9" t="s">
        <v>1141</v>
      </c>
      <c r="C624" s="9" t="s">
        <v>7</v>
      </c>
      <c r="D624" s="9" t="s">
        <v>47</v>
      </c>
      <c r="E624" s="8" t="s">
        <v>839</v>
      </c>
    </row>
    <row r="625" s="2" customFormat="1" ht="22.5" customHeight="1" spans="1:5">
      <c r="A625" s="9">
        <f>623</f>
        <v>623</v>
      </c>
      <c r="B625" s="9" t="s">
        <v>1142</v>
      </c>
      <c r="C625" s="9" t="s">
        <v>7</v>
      </c>
      <c r="D625" s="9" t="s">
        <v>54</v>
      </c>
      <c r="E625" s="8" t="s">
        <v>1143</v>
      </c>
    </row>
    <row r="626" s="2" customFormat="1" ht="22.5" customHeight="1" spans="1:5">
      <c r="A626" s="9">
        <f>624</f>
        <v>624</v>
      </c>
      <c r="B626" s="9" t="s">
        <v>1144</v>
      </c>
      <c r="C626" s="9" t="s">
        <v>7</v>
      </c>
      <c r="D626" s="9" t="s">
        <v>29</v>
      </c>
      <c r="E626" s="8" t="s">
        <v>737</v>
      </c>
    </row>
    <row r="627" s="2" customFormat="1" ht="22.5" customHeight="1" spans="1:5">
      <c r="A627" s="9">
        <f>625</f>
        <v>625</v>
      </c>
      <c r="B627" s="9" t="s">
        <v>1145</v>
      </c>
      <c r="C627" s="9" t="s">
        <v>7</v>
      </c>
      <c r="D627" s="9" t="s">
        <v>11</v>
      </c>
      <c r="E627" s="8" t="s">
        <v>1146</v>
      </c>
    </row>
    <row r="628" s="2" customFormat="1" ht="22.5" customHeight="1" spans="1:5">
      <c r="A628" s="9">
        <f>626</f>
        <v>626</v>
      </c>
      <c r="B628" s="9" t="s">
        <v>1147</v>
      </c>
      <c r="C628" s="9" t="s">
        <v>7</v>
      </c>
      <c r="D628" s="9" t="s">
        <v>47</v>
      </c>
      <c r="E628" s="8" t="s">
        <v>1148</v>
      </c>
    </row>
    <row r="629" s="2" customFormat="1" ht="22.5" customHeight="1" spans="1:5">
      <c r="A629" s="9">
        <f>627</f>
        <v>627</v>
      </c>
      <c r="B629" s="9" t="s">
        <v>1149</v>
      </c>
      <c r="C629" s="9" t="s">
        <v>7</v>
      </c>
      <c r="D629" s="9" t="s">
        <v>23</v>
      </c>
      <c r="E629" s="8" t="s">
        <v>1037</v>
      </c>
    </row>
    <row r="630" s="2" customFormat="1" ht="22.5" customHeight="1" spans="1:5">
      <c r="A630" s="9">
        <f>628</f>
        <v>628</v>
      </c>
      <c r="B630" s="9" t="s">
        <v>1150</v>
      </c>
      <c r="C630" s="9" t="s">
        <v>7</v>
      </c>
      <c r="D630" s="9" t="s">
        <v>107</v>
      </c>
      <c r="E630" s="8" t="s">
        <v>1151</v>
      </c>
    </row>
    <row r="631" s="2" customFormat="1" ht="22.5" customHeight="1" spans="1:5">
      <c r="A631" s="9">
        <f>629</f>
        <v>629</v>
      </c>
      <c r="B631" s="9" t="s">
        <v>1152</v>
      </c>
      <c r="C631" s="9" t="s">
        <v>7</v>
      </c>
      <c r="D631" s="9" t="s">
        <v>14</v>
      </c>
      <c r="E631" s="8" t="s">
        <v>1153</v>
      </c>
    </row>
    <row r="632" s="2" customFormat="1" ht="22.5" customHeight="1" spans="1:5">
      <c r="A632" s="9">
        <f>630</f>
        <v>630</v>
      </c>
      <c r="B632" s="9" t="s">
        <v>1154</v>
      </c>
      <c r="C632" s="9" t="s">
        <v>7</v>
      </c>
      <c r="D632" s="9" t="s">
        <v>29</v>
      </c>
      <c r="E632" s="8" t="s">
        <v>1155</v>
      </c>
    </row>
    <row r="633" s="2" customFormat="1" ht="22.5" customHeight="1" spans="1:5">
      <c r="A633" s="9">
        <f>631</f>
        <v>631</v>
      </c>
      <c r="B633" s="9" t="s">
        <v>1156</v>
      </c>
      <c r="C633" s="9" t="s">
        <v>7</v>
      </c>
      <c r="D633" s="9" t="s">
        <v>20</v>
      </c>
      <c r="E633" s="8" t="s">
        <v>332</v>
      </c>
    </row>
    <row r="634" s="2" customFormat="1" ht="22.5" customHeight="1" spans="1:5">
      <c r="A634" s="9">
        <f>632</f>
        <v>632</v>
      </c>
      <c r="B634" s="9" t="s">
        <v>1157</v>
      </c>
      <c r="C634" s="9" t="s">
        <v>7</v>
      </c>
      <c r="D634" s="9" t="s">
        <v>29</v>
      </c>
      <c r="E634" s="8" t="s">
        <v>1158</v>
      </c>
    </row>
    <row r="635" s="2" customFormat="1" ht="22.5" customHeight="1" spans="1:5">
      <c r="A635" s="9">
        <f>633</f>
        <v>633</v>
      </c>
      <c r="B635" s="9" t="s">
        <v>1159</v>
      </c>
      <c r="C635" s="9" t="s">
        <v>7</v>
      </c>
      <c r="D635" s="9" t="s">
        <v>23</v>
      </c>
      <c r="E635" s="8" t="s">
        <v>185</v>
      </c>
    </row>
    <row r="636" s="2" customFormat="1" ht="22.5" customHeight="1" spans="1:5">
      <c r="A636" s="9">
        <f>634</f>
        <v>634</v>
      </c>
      <c r="B636" s="9" t="s">
        <v>1160</v>
      </c>
      <c r="C636" s="9" t="s">
        <v>7</v>
      </c>
      <c r="D636" s="9" t="s">
        <v>26</v>
      </c>
      <c r="E636" s="8" t="s">
        <v>199</v>
      </c>
    </row>
    <row r="637" s="2" customFormat="1" ht="22.5" customHeight="1" spans="1:5">
      <c r="A637" s="9">
        <f>635</f>
        <v>635</v>
      </c>
      <c r="B637" s="9" t="s">
        <v>1161</v>
      </c>
      <c r="C637" s="9" t="s">
        <v>7</v>
      </c>
      <c r="D637" s="9" t="s">
        <v>94</v>
      </c>
      <c r="E637" s="8" t="s">
        <v>1162</v>
      </c>
    </row>
    <row r="638" s="2" customFormat="1" ht="22.5" customHeight="1" spans="1:5">
      <c r="A638" s="9">
        <f>636</f>
        <v>636</v>
      </c>
      <c r="B638" s="9" t="s">
        <v>1163</v>
      </c>
      <c r="C638" s="9" t="s">
        <v>7</v>
      </c>
      <c r="D638" s="9" t="s">
        <v>11</v>
      </c>
      <c r="E638" s="8" t="s">
        <v>719</v>
      </c>
    </row>
    <row r="639" s="2" customFormat="1" ht="22.5" customHeight="1" spans="1:5">
      <c r="A639" s="9">
        <f>637</f>
        <v>637</v>
      </c>
      <c r="B639" s="9" t="s">
        <v>1164</v>
      </c>
      <c r="C639" s="9" t="s">
        <v>7</v>
      </c>
      <c r="D639" s="9" t="s">
        <v>59</v>
      </c>
      <c r="E639" s="8" t="s">
        <v>1165</v>
      </c>
    </row>
    <row r="640" s="2" customFormat="1" ht="22.5" customHeight="1" spans="1:5">
      <c r="A640" s="9">
        <f>638</f>
        <v>638</v>
      </c>
      <c r="B640" s="9" t="s">
        <v>1166</v>
      </c>
      <c r="C640" s="9" t="s">
        <v>7</v>
      </c>
      <c r="D640" s="9" t="s">
        <v>17</v>
      </c>
      <c r="E640" s="8" t="s">
        <v>1167</v>
      </c>
    </row>
    <row r="641" s="2" customFormat="1" ht="22.5" customHeight="1" spans="1:5">
      <c r="A641" s="9">
        <f>639</f>
        <v>639</v>
      </c>
      <c r="B641" s="9" t="s">
        <v>1168</v>
      </c>
      <c r="C641" s="9" t="s">
        <v>7</v>
      </c>
      <c r="D641" s="9" t="s">
        <v>17</v>
      </c>
      <c r="E641" s="8" t="s">
        <v>289</v>
      </c>
    </row>
    <row r="642" s="2" customFormat="1" ht="22.5" customHeight="1" spans="1:5">
      <c r="A642" s="9">
        <f>640</f>
        <v>640</v>
      </c>
      <c r="B642" s="9" t="s">
        <v>1169</v>
      </c>
      <c r="C642" s="9" t="s">
        <v>7</v>
      </c>
      <c r="D642" s="9" t="s">
        <v>34</v>
      </c>
      <c r="E642" s="8" t="s">
        <v>268</v>
      </c>
    </row>
    <row r="643" s="2" customFormat="1" ht="22.5" customHeight="1" spans="1:5">
      <c r="A643" s="9">
        <f>641</f>
        <v>641</v>
      </c>
      <c r="B643" s="9" t="s">
        <v>1170</v>
      </c>
      <c r="C643" s="9" t="s">
        <v>7</v>
      </c>
      <c r="D643" s="9" t="s">
        <v>94</v>
      </c>
      <c r="E643" s="8" t="s">
        <v>1171</v>
      </c>
    </row>
    <row r="644" s="2" customFormat="1" ht="22.5" customHeight="1" spans="1:5">
      <c r="A644" s="9">
        <f>642</f>
        <v>642</v>
      </c>
      <c r="B644" s="9" t="s">
        <v>1172</v>
      </c>
      <c r="C644" s="9" t="s">
        <v>7</v>
      </c>
      <c r="D644" s="9" t="s">
        <v>34</v>
      </c>
      <c r="E644" s="8" t="s">
        <v>1173</v>
      </c>
    </row>
    <row r="645" s="2" customFormat="1" ht="22.5" customHeight="1" spans="1:5">
      <c r="A645" s="9">
        <f>643</f>
        <v>643</v>
      </c>
      <c r="B645" s="9" t="s">
        <v>1174</v>
      </c>
      <c r="C645" s="9" t="s">
        <v>7</v>
      </c>
      <c r="D645" s="9" t="s">
        <v>94</v>
      </c>
      <c r="E645" s="8" t="s">
        <v>1175</v>
      </c>
    </row>
    <row r="646" s="2" customFormat="1" ht="22.5" customHeight="1" spans="1:5">
      <c r="A646" s="9">
        <f>644</f>
        <v>644</v>
      </c>
      <c r="B646" s="9" t="s">
        <v>1176</v>
      </c>
      <c r="C646" s="9" t="s">
        <v>7</v>
      </c>
      <c r="D646" s="9" t="s">
        <v>17</v>
      </c>
      <c r="E646" s="8" t="s">
        <v>579</v>
      </c>
    </row>
    <row r="647" s="2" customFormat="1" ht="22.5" customHeight="1" spans="1:5">
      <c r="A647" s="9">
        <f>645</f>
        <v>645</v>
      </c>
      <c r="B647" s="9" t="s">
        <v>1177</v>
      </c>
      <c r="C647" s="9" t="s">
        <v>7</v>
      </c>
      <c r="D647" s="9" t="s">
        <v>94</v>
      </c>
      <c r="E647" s="8" t="s">
        <v>1178</v>
      </c>
    </row>
    <row r="648" s="2" customFormat="1" ht="22.5" customHeight="1" spans="1:5">
      <c r="A648" s="9">
        <f>646</f>
        <v>646</v>
      </c>
      <c r="B648" s="9" t="s">
        <v>1179</v>
      </c>
      <c r="C648" s="9" t="s">
        <v>7</v>
      </c>
      <c r="D648" s="9" t="s">
        <v>107</v>
      </c>
      <c r="E648" s="8" t="s">
        <v>1180</v>
      </c>
    </row>
    <row r="649" s="2" customFormat="1" ht="22.5" customHeight="1" spans="1:5">
      <c r="A649" s="9">
        <f>647</f>
        <v>647</v>
      </c>
      <c r="B649" s="9" t="s">
        <v>1181</v>
      </c>
      <c r="C649" s="9" t="s">
        <v>7</v>
      </c>
      <c r="D649" s="9" t="s">
        <v>94</v>
      </c>
      <c r="E649" s="8" t="s">
        <v>1182</v>
      </c>
    </row>
    <row r="650" s="2" customFormat="1" ht="22.5" customHeight="1" spans="1:5">
      <c r="A650" s="9">
        <f>648</f>
        <v>648</v>
      </c>
      <c r="B650" s="9" t="s">
        <v>1183</v>
      </c>
      <c r="C650" s="9" t="s">
        <v>7</v>
      </c>
      <c r="D650" s="9" t="s">
        <v>34</v>
      </c>
      <c r="E650" s="8" t="s">
        <v>1184</v>
      </c>
    </row>
    <row r="651" s="2" customFormat="1" ht="22.5" customHeight="1" spans="1:5">
      <c r="A651" s="9">
        <f>649</f>
        <v>649</v>
      </c>
      <c r="B651" s="9" t="s">
        <v>1185</v>
      </c>
      <c r="C651" s="9" t="s">
        <v>7</v>
      </c>
      <c r="D651" s="9" t="s">
        <v>34</v>
      </c>
      <c r="E651" s="8" t="s">
        <v>1186</v>
      </c>
    </row>
    <row r="652" s="2" customFormat="1" ht="22.5" customHeight="1" spans="1:5">
      <c r="A652" s="9">
        <f>650</f>
        <v>650</v>
      </c>
      <c r="B652" s="9" t="s">
        <v>1187</v>
      </c>
      <c r="C652" s="9" t="s">
        <v>7</v>
      </c>
      <c r="D652" s="9" t="s">
        <v>94</v>
      </c>
      <c r="E652" s="8" t="s">
        <v>48</v>
      </c>
    </row>
    <row r="653" s="2" customFormat="1" ht="22.5" customHeight="1" spans="1:5">
      <c r="A653" s="9">
        <f>651</f>
        <v>651</v>
      </c>
      <c r="B653" s="9" t="s">
        <v>1188</v>
      </c>
      <c r="C653" s="9" t="s">
        <v>7</v>
      </c>
      <c r="D653" s="9" t="s">
        <v>20</v>
      </c>
      <c r="E653" s="8" t="s">
        <v>467</v>
      </c>
    </row>
    <row r="654" s="2" customFormat="1" ht="22.5" customHeight="1" spans="1:5">
      <c r="A654" s="9">
        <f>652</f>
        <v>652</v>
      </c>
      <c r="B654" s="9" t="s">
        <v>1189</v>
      </c>
      <c r="C654" s="9" t="s">
        <v>7</v>
      </c>
      <c r="D654" s="9" t="s">
        <v>11</v>
      </c>
      <c r="E654" s="8" t="s">
        <v>398</v>
      </c>
    </row>
    <row r="655" s="2" customFormat="1" ht="22.5" customHeight="1" spans="1:5">
      <c r="A655" s="9">
        <f>653</f>
        <v>653</v>
      </c>
      <c r="B655" s="9" t="s">
        <v>1190</v>
      </c>
      <c r="C655" s="9" t="s">
        <v>7</v>
      </c>
      <c r="D655" s="9" t="s">
        <v>59</v>
      </c>
      <c r="E655" s="8" t="s">
        <v>1191</v>
      </c>
    </row>
    <row r="656" s="2" customFormat="1" ht="22.5" customHeight="1" spans="1:5">
      <c r="A656" s="9">
        <f>654</f>
        <v>654</v>
      </c>
      <c r="B656" s="9" t="s">
        <v>1192</v>
      </c>
      <c r="C656" s="9" t="s">
        <v>7</v>
      </c>
      <c r="D656" s="9" t="s">
        <v>29</v>
      </c>
      <c r="E656" s="8" t="s">
        <v>1193</v>
      </c>
    </row>
    <row r="657" s="2" customFormat="1" ht="22.5" customHeight="1" spans="1:5">
      <c r="A657" s="9">
        <f>655</f>
        <v>655</v>
      </c>
      <c r="B657" s="9" t="s">
        <v>1194</v>
      </c>
      <c r="C657" s="9" t="s">
        <v>7</v>
      </c>
      <c r="D657" s="9" t="s">
        <v>94</v>
      </c>
      <c r="E657" s="8" t="s">
        <v>48</v>
      </c>
    </row>
    <row r="658" s="2" customFormat="1" ht="22.5" customHeight="1" spans="1:5">
      <c r="A658" s="9">
        <f>656</f>
        <v>656</v>
      </c>
      <c r="B658" s="9" t="s">
        <v>1195</v>
      </c>
      <c r="C658" s="9" t="s">
        <v>7</v>
      </c>
      <c r="D658" s="9" t="s">
        <v>34</v>
      </c>
      <c r="E658" s="8" t="s">
        <v>1196</v>
      </c>
    </row>
    <row r="659" s="2" customFormat="1" ht="22.5" customHeight="1" spans="1:5">
      <c r="A659" s="9">
        <f>657</f>
        <v>657</v>
      </c>
      <c r="B659" s="9" t="s">
        <v>1197</v>
      </c>
      <c r="C659" s="9" t="s">
        <v>7</v>
      </c>
      <c r="D659" s="9" t="s">
        <v>20</v>
      </c>
      <c r="E659" s="8" t="s">
        <v>1198</v>
      </c>
    </row>
    <row r="660" s="2" customFormat="1" ht="22.5" customHeight="1" spans="1:5">
      <c r="A660" s="9">
        <f>658</f>
        <v>658</v>
      </c>
      <c r="B660" s="9" t="s">
        <v>1199</v>
      </c>
      <c r="C660" s="9" t="s">
        <v>7</v>
      </c>
      <c r="D660" s="9" t="s">
        <v>59</v>
      </c>
      <c r="E660" s="8" t="s">
        <v>108</v>
      </c>
    </row>
    <row r="661" s="2" customFormat="1" ht="22.5" customHeight="1" spans="1:5">
      <c r="A661" s="9">
        <f>659</f>
        <v>659</v>
      </c>
      <c r="B661" s="9" t="s">
        <v>1200</v>
      </c>
      <c r="C661" s="9" t="s">
        <v>7</v>
      </c>
      <c r="D661" s="9" t="s">
        <v>34</v>
      </c>
      <c r="E661" s="8" t="s">
        <v>1201</v>
      </c>
    </row>
    <row r="662" s="2" customFormat="1" ht="22.5" customHeight="1" spans="1:5">
      <c r="A662" s="9">
        <f>660</f>
        <v>660</v>
      </c>
      <c r="B662" s="9" t="s">
        <v>1202</v>
      </c>
      <c r="C662" s="9" t="s">
        <v>7</v>
      </c>
      <c r="D662" s="9" t="s">
        <v>170</v>
      </c>
      <c r="E662" s="8" t="s">
        <v>1203</v>
      </c>
    </row>
    <row r="663" s="2" customFormat="1" ht="22.5" customHeight="1" spans="1:5">
      <c r="A663" s="9">
        <f>661</f>
        <v>661</v>
      </c>
      <c r="B663" s="9" t="s">
        <v>1204</v>
      </c>
      <c r="C663" s="9" t="s">
        <v>7</v>
      </c>
      <c r="D663" s="9" t="s">
        <v>20</v>
      </c>
      <c r="E663" s="8" t="s">
        <v>1205</v>
      </c>
    </row>
    <row r="664" s="2" customFormat="1" ht="22.5" customHeight="1" spans="1:5">
      <c r="A664" s="9">
        <f>662</f>
        <v>662</v>
      </c>
      <c r="B664" s="9" t="s">
        <v>1206</v>
      </c>
      <c r="C664" s="9" t="s">
        <v>7</v>
      </c>
      <c r="D664" s="9" t="s">
        <v>14</v>
      </c>
      <c r="E664" s="8" t="s">
        <v>1207</v>
      </c>
    </row>
    <row r="665" s="2" customFormat="1" ht="22.5" customHeight="1" spans="1:5">
      <c r="A665" s="9">
        <f>663</f>
        <v>663</v>
      </c>
      <c r="B665" s="9" t="s">
        <v>1208</v>
      </c>
      <c r="C665" s="9" t="s">
        <v>7</v>
      </c>
      <c r="D665" s="9" t="s">
        <v>20</v>
      </c>
      <c r="E665" s="8" t="s">
        <v>1209</v>
      </c>
    </row>
    <row r="666" s="2" customFormat="1" ht="22.5" customHeight="1" spans="1:5">
      <c r="A666" s="9">
        <f>664</f>
        <v>664</v>
      </c>
      <c r="B666" s="9" t="s">
        <v>1210</v>
      </c>
      <c r="C666" s="9" t="s">
        <v>7</v>
      </c>
      <c r="D666" s="9" t="s">
        <v>47</v>
      </c>
      <c r="E666" s="8" t="s">
        <v>268</v>
      </c>
    </row>
    <row r="667" s="2" customFormat="1" ht="22.5" customHeight="1" spans="1:5">
      <c r="A667" s="9">
        <f>665</f>
        <v>665</v>
      </c>
      <c r="B667" s="9" t="s">
        <v>1211</v>
      </c>
      <c r="C667" s="9" t="s">
        <v>7</v>
      </c>
      <c r="D667" s="9" t="s">
        <v>11</v>
      </c>
      <c r="E667" s="8" t="s">
        <v>1212</v>
      </c>
    </row>
    <row r="668" s="2" customFormat="1" ht="22.5" customHeight="1" spans="1:5">
      <c r="A668" s="9">
        <f>666</f>
        <v>666</v>
      </c>
      <c r="B668" s="9" t="s">
        <v>1213</v>
      </c>
      <c r="C668" s="9" t="s">
        <v>7</v>
      </c>
      <c r="D668" s="9" t="s">
        <v>126</v>
      </c>
      <c r="E668" s="8" t="s">
        <v>1214</v>
      </c>
    </row>
    <row r="669" s="2" customFormat="1" ht="22.5" customHeight="1" spans="1:5">
      <c r="A669" s="9">
        <f>667</f>
        <v>667</v>
      </c>
      <c r="B669" s="9" t="s">
        <v>1215</v>
      </c>
      <c r="C669" s="9" t="s">
        <v>7</v>
      </c>
      <c r="D669" s="9" t="s">
        <v>59</v>
      </c>
      <c r="E669" s="8" t="s">
        <v>78</v>
      </c>
    </row>
    <row r="670" s="2" customFormat="1" ht="22.5" customHeight="1" spans="1:5">
      <c r="A670" s="9">
        <f>668</f>
        <v>668</v>
      </c>
      <c r="B670" s="9" t="s">
        <v>1216</v>
      </c>
      <c r="C670" s="9" t="s">
        <v>7</v>
      </c>
      <c r="D670" s="9" t="s">
        <v>126</v>
      </c>
      <c r="E670" s="8" t="s">
        <v>1217</v>
      </c>
    </row>
    <row r="671" s="2" customFormat="1" ht="22.5" customHeight="1" spans="1:5">
      <c r="A671" s="9">
        <f>669</f>
        <v>669</v>
      </c>
      <c r="B671" s="9" t="s">
        <v>1218</v>
      </c>
      <c r="C671" s="9" t="s">
        <v>7</v>
      </c>
      <c r="D671" s="9" t="s">
        <v>11</v>
      </c>
      <c r="E671" s="8" t="s">
        <v>1219</v>
      </c>
    </row>
    <row r="672" s="2" customFormat="1" ht="22.5" customHeight="1" spans="1:5">
      <c r="A672" s="9">
        <f>670</f>
        <v>670</v>
      </c>
      <c r="B672" s="9" t="s">
        <v>1220</v>
      </c>
      <c r="C672" s="9" t="s">
        <v>7</v>
      </c>
      <c r="D672" s="9" t="s">
        <v>47</v>
      </c>
      <c r="E672" s="8" t="s">
        <v>1221</v>
      </c>
    </row>
    <row r="673" s="2" customFormat="1" ht="22.5" customHeight="1" spans="1:5">
      <c r="A673" s="9">
        <f>671</f>
        <v>671</v>
      </c>
      <c r="B673" s="9" t="s">
        <v>1222</v>
      </c>
      <c r="C673" s="9" t="s">
        <v>7</v>
      </c>
      <c r="D673" s="9" t="s">
        <v>11</v>
      </c>
      <c r="E673" s="8" t="s">
        <v>1223</v>
      </c>
    </row>
    <row r="674" s="2" customFormat="1" ht="22.5" customHeight="1" spans="1:5">
      <c r="A674" s="9">
        <f>672</f>
        <v>672</v>
      </c>
      <c r="B674" s="9" t="s">
        <v>1224</v>
      </c>
      <c r="C674" s="9" t="s">
        <v>7</v>
      </c>
      <c r="D674" s="9" t="s">
        <v>126</v>
      </c>
      <c r="E674" s="8" t="s">
        <v>1225</v>
      </c>
    </row>
    <row r="675" s="2" customFormat="1" ht="22.5" customHeight="1" spans="1:5">
      <c r="A675" s="9">
        <f>673</f>
        <v>673</v>
      </c>
      <c r="B675" s="9" t="s">
        <v>1226</v>
      </c>
      <c r="C675" s="9" t="s">
        <v>7</v>
      </c>
      <c r="D675" s="9" t="s">
        <v>20</v>
      </c>
      <c r="E675" s="8" t="s">
        <v>1227</v>
      </c>
    </row>
    <row r="676" s="2" customFormat="1" ht="22.5" customHeight="1" spans="1:5">
      <c r="A676" s="9">
        <f>674</f>
        <v>674</v>
      </c>
      <c r="B676" s="9" t="s">
        <v>1228</v>
      </c>
      <c r="C676" s="9" t="s">
        <v>7</v>
      </c>
      <c r="D676" s="9" t="s">
        <v>59</v>
      </c>
      <c r="E676" s="8" t="s">
        <v>1229</v>
      </c>
    </row>
    <row r="677" s="2" customFormat="1" ht="22.5" customHeight="1" spans="1:5">
      <c r="A677" s="9">
        <f>675</f>
        <v>675</v>
      </c>
      <c r="B677" s="9" t="s">
        <v>1230</v>
      </c>
      <c r="C677" s="9" t="s">
        <v>7</v>
      </c>
      <c r="D677" s="9" t="s">
        <v>29</v>
      </c>
      <c r="E677" s="8" t="s">
        <v>1231</v>
      </c>
    </row>
    <row r="678" s="2" customFormat="1" ht="22.5" customHeight="1" spans="1:5">
      <c r="A678" s="9">
        <f>676</f>
        <v>676</v>
      </c>
      <c r="B678" s="9" t="s">
        <v>1232</v>
      </c>
      <c r="C678" s="9" t="s">
        <v>7</v>
      </c>
      <c r="D678" s="9" t="s">
        <v>26</v>
      </c>
      <c r="E678" s="8" t="s">
        <v>1233</v>
      </c>
    </row>
    <row r="679" s="2" customFormat="1" ht="22.5" customHeight="1" spans="1:5">
      <c r="A679" s="9">
        <f>677</f>
        <v>677</v>
      </c>
      <c r="B679" s="9" t="s">
        <v>1234</v>
      </c>
      <c r="C679" s="9" t="s">
        <v>7</v>
      </c>
      <c r="D679" s="9" t="s">
        <v>107</v>
      </c>
      <c r="E679" s="8" t="s">
        <v>1235</v>
      </c>
    </row>
    <row r="680" s="2" customFormat="1" ht="22.5" customHeight="1" spans="1:5">
      <c r="A680" s="9">
        <f>678</f>
        <v>678</v>
      </c>
      <c r="B680" s="9" t="s">
        <v>1236</v>
      </c>
      <c r="C680" s="9" t="s">
        <v>7</v>
      </c>
      <c r="D680" s="9" t="s">
        <v>20</v>
      </c>
      <c r="E680" s="8" t="s">
        <v>1237</v>
      </c>
    </row>
    <row r="681" s="2" customFormat="1" ht="22.5" customHeight="1" spans="1:5">
      <c r="A681" s="9">
        <f>679</f>
        <v>679</v>
      </c>
      <c r="B681" s="9" t="s">
        <v>1238</v>
      </c>
      <c r="C681" s="9" t="s">
        <v>7</v>
      </c>
      <c r="D681" s="9" t="s">
        <v>107</v>
      </c>
      <c r="E681" s="8" t="s">
        <v>317</v>
      </c>
    </row>
    <row r="682" s="2" customFormat="1" ht="22.5" customHeight="1" spans="1:5">
      <c r="A682" s="9">
        <f>680</f>
        <v>680</v>
      </c>
      <c r="B682" s="9" t="s">
        <v>1239</v>
      </c>
      <c r="C682" s="9" t="s">
        <v>7</v>
      </c>
      <c r="D682" s="9" t="s">
        <v>29</v>
      </c>
      <c r="E682" s="8" t="s">
        <v>1240</v>
      </c>
    </row>
    <row r="683" s="2" customFormat="1" ht="22.5" customHeight="1" spans="1:5">
      <c r="A683" s="9">
        <f>681</f>
        <v>681</v>
      </c>
      <c r="B683" s="9" t="s">
        <v>1241</v>
      </c>
      <c r="C683" s="9" t="s">
        <v>7</v>
      </c>
      <c r="D683" s="9" t="s">
        <v>11</v>
      </c>
      <c r="E683" s="8" t="s">
        <v>777</v>
      </c>
    </row>
    <row r="684" s="2" customFormat="1" ht="22.5" customHeight="1" spans="1:5">
      <c r="A684" s="9">
        <f>682</f>
        <v>682</v>
      </c>
      <c r="B684" s="9" t="s">
        <v>1242</v>
      </c>
      <c r="C684" s="9" t="s">
        <v>7</v>
      </c>
      <c r="D684" s="9" t="s">
        <v>20</v>
      </c>
      <c r="E684" s="8" t="s">
        <v>1243</v>
      </c>
    </row>
    <row r="685" s="2" customFormat="1" ht="22.5" customHeight="1" spans="1:5">
      <c r="A685" s="9">
        <f>683</f>
        <v>683</v>
      </c>
      <c r="B685" s="9" t="s">
        <v>1244</v>
      </c>
      <c r="C685" s="9" t="s">
        <v>7</v>
      </c>
      <c r="D685" s="9" t="s">
        <v>94</v>
      </c>
      <c r="E685" s="8" t="s">
        <v>303</v>
      </c>
    </row>
    <row r="686" s="2" customFormat="1" ht="22.5" customHeight="1" spans="1:5">
      <c r="A686" s="9">
        <f>684</f>
        <v>684</v>
      </c>
      <c r="B686" s="9" t="s">
        <v>1245</v>
      </c>
      <c r="C686" s="9" t="s">
        <v>7</v>
      </c>
      <c r="D686" s="9" t="s">
        <v>14</v>
      </c>
      <c r="E686" s="8" t="s">
        <v>1246</v>
      </c>
    </row>
    <row r="687" s="2" customFormat="1" ht="22.5" customHeight="1" spans="1:5">
      <c r="A687" s="9">
        <f>685</f>
        <v>685</v>
      </c>
      <c r="B687" s="9" t="s">
        <v>1247</v>
      </c>
      <c r="C687" s="9" t="s">
        <v>7</v>
      </c>
      <c r="D687" s="9" t="s">
        <v>26</v>
      </c>
      <c r="E687" s="8" t="s">
        <v>1248</v>
      </c>
    </row>
    <row r="688" s="2" customFormat="1" ht="22.5" customHeight="1" spans="1:5">
      <c r="A688" s="9">
        <f>686</f>
        <v>686</v>
      </c>
      <c r="B688" s="9" t="s">
        <v>1249</v>
      </c>
      <c r="C688" s="9" t="s">
        <v>7</v>
      </c>
      <c r="D688" s="9" t="s">
        <v>47</v>
      </c>
      <c r="E688" s="8" t="s">
        <v>108</v>
      </c>
    </row>
    <row r="689" s="2" customFormat="1" ht="22.5" customHeight="1" spans="1:5">
      <c r="A689" s="9">
        <f>687</f>
        <v>687</v>
      </c>
      <c r="B689" s="9" t="s">
        <v>1250</v>
      </c>
      <c r="C689" s="9" t="s">
        <v>7</v>
      </c>
      <c r="D689" s="9" t="s">
        <v>47</v>
      </c>
      <c r="E689" s="8" t="s">
        <v>41</v>
      </c>
    </row>
    <row r="690" s="2" customFormat="1" ht="22.5" customHeight="1" spans="1:5">
      <c r="A690" s="9">
        <f>688</f>
        <v>688</v>
      </c>
      <c r="B690" s="9" t="s">
        <v>1251</v>
      </c>
      <c r="C690" s="9" t="s">
        <v>7</v>
      </c>
      <c r="D690" s="9" t="s">
        <v>59</v>
      </c>
      <c r="E690" s="8" t="s">
        <v>513</v>
      </c>
    </row>
    <row r="691" s="2" customFormat="1" ht="22.5" customHeight="1" spans="1:5">
      <c r="A691" s="9">
        <f>689</f>
        <v>689</v>
      </c>
      <c r="B691" s="9" t="s">
        <v>1252</v>
      </c>
      <c r="C691" s="9" t="s">
        <v>7</v>
      </c>
      <c r="D691" s="9" t="s">
        <v>54</v>
      </c>
      <c r="E691" s="8" t="s">
        <v>1253</v>
      </c>
    </row>
    <row r="692" s="2" customFormat="1" ht="22.5" customHeight="1" spans="1:5">
      <c r="A692" s="9">
        <f>690</f>
        <v>690</v>
      </c>
      <c r="B692" s="9" t="s">
        <v>1254</v>
      </c>
      <c r="C692" s="9" t="s">
        <v>7</v>
      </c>
      <c r="D692" s="9" t="s">
        <v>59</v>
      </c>
      <c r="E692" s="8" t="s">
        <v>1255</v>
      </c>
    </row>
    <row r="693" s="2" customFormat="1" ht="22.5" customHeight="1" spans="1:5">
      <c r="A693" s="9">
        <f>691</f>
        <v>691</v>
      </c>
      <c r="B693" s="9" t="s">
        <v>1256</v>
      </c>
      <c r="C693" s="9" t="s">
        <v>7</v>
      </c>
      <c r="D693" s="9" t="s">
        <v>34</v>
      </c>
      <c r="E693" s="8" t="s">
        <v>1257</v>
      </c>
    </row>
    <row r="694" s="2" customFormat="1" ht="22.5" customHeight="1" spans="1:5">
      <c r="A694" s="9">
        <f>692</f>
        <v>692</v>
      </c>
      <c r="B694" s="9" t="s">
        <v>1258</v>
      </c>
      <c r="C694" s="9" t="s">
        <v>7</v>
      </c>
      <c r="D694" s="9" t="s">
        <v>47</v>
      </c>
      <c r="E694" s="8" t="s">
        <v>709</v>
      </c>
    </row>
    <row r="695" s="2" customFormat="1" ht="22.5" customHeight="1" spans="1:5">
      <c r="A695" s="9">
        <f>693</f>
        <v>693</v>
      </c>
      <c r="B695" s="9" t="s">
        <v>1259</v>
      </c>
      <c r="C695" s="9" t="s">
        <v>7</v>
      </c>
      <c r="D695" s="9" t="s">
        <v>11</v>
      </c>
      <c r="E695" s="8" t="s">
        <v>1260</v>
      </c>
    </row>
    <row r="696" s="2" customFormat="1" ht="22.5" customHeight="1" spans="1:5">
      <c r="A696" s="9">
        <f>694</f>
        <v>694</v>
      </c>
      <c r="B696" s="9" t="s">
        <v>1261</v>
      </c>
      <c r="C696" s="9" t="s">
        <v>7</v>
      </c>
      <c r="D696" s="9" t="s">
        <v>54</v>
      </c>
      <c r="E696" s="8" t="s">
        <v>1262</v>
      </c>
    </row>
    <row r="697" s="2" customFormat="1" ht="22.5" customHeight="1" spans="1:5">
      <c r="A697" s="9">
        <f>695</f>
        <v>695</v>
      </c>
      <c r="B697" s="9" t="s">
        <v>1263</v>
      </c>
      <c r="C697" s="9" t="s">
        <v>7</v>
      </c>
      <c r="D697" s="9" t="s">
        <v>29</v>
      </c>
      <c r="E697" s="8" t="s">
        <v>1264</v>
      </c>
    </row>
    <row r="698" s="2" customFormat="1" ht="22.5" customHeight="1" spans="1:5">
      <c r="A698" s="9">
        <f>696</f>
        <v>696</v>
      </c>
      <c r="B698" s="9" t="s">
        <v>1265</v>
      </c>
      <c r="C698" s="9" t="s">
        <v>7</v>
      </c>
      <c r="D698" s="9" t="s">
        <v>59</v>
      </c>
      <c r="E698" s="8" t="s">
        <v>164</v>
      </c>
    </row>
    <row r="699" s="2" customFormat="1" ht="22.5" customHeight="1" spans="1:5">
      <c r="A699" s="9">
        <f>697</f>
        <v>697</v>
      </c>
      <c r="B699" s="9" t="s">
        <v>1266</v>
      </c>
      <c r="C699" s="9" t="s">
        <v>7</v>
      </c>
      <c r="D699" s="9" t="s">
        <v>126</v>
      </c>
      <c r="E699" s="8" t="s">
        <v>1267</v>
      </c>
    </row>
    <row r="700" s="2" customFormat="1" ht="22.5" customHeight="1" spans="1:5">
      <c r="A700" s="9">
        <f>698</f>
        <v>698</v>
      </c>
      <c r="B700" s="9" t="s">
        <v>1268</v>
      </c>
      <c r="C700" s="9" t="s">
        <v>7</v>
      </c>
      <c r="D700" s="9" t="s">
        <v>59</v>
      </c>
      <c r="E700" s="8" t="s">
        <v>909</v>
      </c>
    </row>
    <row r="701" s="2" customFormat="1" ht="22.5" customHeight="1" spans="1:5">
      <c r="A701" s="9">
        <f>699</f>
        <v>699</v>
      </c>
      <c r="B701" s="9" t="s">
        <v>1269</v>
      </c>
      <c r="C701" s="9" t="s">
        <v>7</v>
      </c>
      <c r="D701" s="9" t="s">
        <v>182</v>
      </c>
      <c r="E701" s="8" t="s">
        <v>1270</v>
      </c>
    </row>
    <row r="702" s="2" customFormat="1" ht="22.5" customHeight="1" spans="1:5">
      <c r="A702" s="9">
        <f>700</f>
        <v>700</v>
      </c>
      <c r="B702" s="9" t="s">
        <v>1271</v>
      </c>
      <c r="C702" s="9" t="s">
        <v>7</v>
      </c>
      <c r="D702" s="9" t="s">
        <v>20</v>
      </c>
      <c r="E702" s="8" t="s">
        <v>1272</v>
      </c>
    </row>
    <row r="703" s="2" customFormat="1" ht="22.5" customHeight="1" spans="1:5">
      <c r="A703" s="9">
        <f>701</f>
        <v>701</v>
      </c>
      <c r="B703" s="9" t="s">
        <v>1273</v>
      </c>
      <c r="C703" s="9" t="s">
        <v>7</v>
      </c>
      <c r="D703" s="9" t="s">
        <v>47</v>
      </c>
      <c r="E703" s="8" t="s">
        <v>1274</v>
      </c>
    </row>
    <row r="704" s="2" customFormat="1" ht="22.5" customHeight="1" spans="1:5">
      <c r="A704" s="9">
        <f>702</f>
        <v>702</v>
      </c>
      <c r="B704" s="9" t="s">
        <v>1275</v>
      </c>
      <c r="C704" s="9" t="s">
        <v>7</v>
      </c>
      <c r="D704" s="9" t="s">
        <v>47</v>
      </c>
      <c r="E704" s="8" t="s">
        <v>148</v>
      </c>
    </row>
    <row r="705" s="2" customFormat="1" ht="22.5" customHeight="1" spans="1:5">
      <c r="A705" s="9">
        <f>703</f>
        <v>703</v>
      </c>
      <c r="B705" s="9" t="s">
        <v>1276</v>
      </c>
      <c r="C705" s="9" t="s">
        <v>7</v>
      </c>
      <c r="D705" s="9" t="s">
        <v>47</v>
      </c>
      <c r="E705" s="8" t="s">
        <v>348</v>
      </c>
    </row>
    <row r="706" s="2" customFormat="1" ht="22.5" customHeight="1" spans="1:5">
      <c r="A706" s="9">
        <f>704</f>
        <v>704</v>
      </c>
      <c r="B706" s="9" t="s">
        <v>1277</v>
      </c>
      <c r="C706" s="9" t="s">
        <v>7</v>
      </c>
      <c r="D706" s="9" t="s">
        <v>47</v>
      </c>
      <c r="E706" s="8" t="s">
        <v>418</v>
      </c>
    </row>
    <row r="707" s="2" customFormat="1" ht="22.5" customHeight="1" spans="1:5">
      <c r="A707" s="9">
        <f>705</f>
        <v>705</v>
      </c>
      <c r="B707" s="9" t="s">
        <v>1278</v>
      </c>
      <c r="C707" s="9" t="s">
        <v>7</v>
      </c>
      <c r="D707" s="9" t="s">
        <v>47</v>
      </c>
      <c r="E707" s="8" t="s">
        <v>556</v>
      </c>
    </row>
    <row r="708" s="2" customFormat="1" ht="22.5" customHeight="1" spans="1:5">
      <c r="A708" s="9">
        <f>706</f>
        <v>706</v>
      </c>
      <c r="B708" s="9" t="s">
        <v>1279</v>
      </c>
      <c r="C708" s="9" t="s">
        <v>7</v>
      </c>
      <c r="D708" s="9" t="s">
        <v>26</v>
      </c>
      <c r="E708" s="8" t="s">
        <v>1280</v>
      </c>
    </row>
    <row r="709" s="2" customFormat="1" ht="22.5" customHeight="1" spans="1:5">
      <c r="A709" s="9">
        <f>707</f>
        <v>707</v>
      </c>
      <c r="B709" s="9" t="s">
        <v>1281</v>
      </c>
      <c r="C709" s="9" t="s">
        <v>7</v>
      </c>
      <c r="D709" s="9" t="s">
        <v>34</v>
      </c>
      <c r="E709" s="8" t="s">
        <v>1282</v>
      </c>
    </row>
    <row r="710" s="2" customFormat="1" ht="22.5" customHeight="1" spans="1:5">
      <c r="A710" s="9">
        <f>708</f>
        <v>708</v>
      </c>
      <c r="B710" s="9" t="s">
        <v>1283</v>
      </c>
      <c r="C710" s="9" t="s">
        <v>7</v>
      </c>
      <c r="D710" s="9" t="s">
        <v>20</v>
      </c>
      <c r="E710" s="8" t="s">
        <v>1284</v>
      </c>
    </row>
    <row r="711" s="2" customFormat="1" ht="22.5" customHeight="1" spans="1:5">
      <c r="A711" s="9">
        <f>709</f>
        <v>709</v>
      </c>
      <c r="B711" s="9" t="s">
        <v>1285</v>
      </c>
      <c r="C711" s="9" t="s">
        <v>7</v>
      </c>
      <c r="D711" s="9" t="s">
        <v>14</v>
      </c>
      <c r="E711" s="8" t="s">
        <v>70</v>
      </c>
    </row>
    <row r="712" s="2" customFormat="1" ht="22.5" customHeight="1" spans="1:5">
      <c r="A712" s="9">
        <f>710</f>
        <v>710</v>
      </c>
      <c r="B712" s="9" t="s">
        <v>1286</v>
      </c>
      <c r="C712" s="9" t="s">
        <v>7</v>
      </c>
      <c r="D712" s="9" t="s">
        <v>34</v>
      </c>
      <c r="E712" s="8" t="s">
        <v>268</v>
      </c>
    </row>
    <row r="713" s="2" customFormat="1" ht="22.5" customHeight="1" spans="1:5">
      <c r="A713" s="9">
        <f>711</f>
        <v>711</v>
      </c>
      <c r="B713" s="9" t="s">
        <v>1287</v>
      </c>
      <c r="C713" s="9" t="s">
        <v>7</v>
      </c>
      <c r="D713" s="9" t="s">
        <v>47</v>
      </c>
      <c r="E713" s="8" t="s">
        <v>1288</v>
      </c>
    </row>
    <row r="714" s="2" customFormat="1" ht="22.5" customHeight="1" spans="1:5">
      <c r="A714" s="9">
        <f>712</f>
        <v>712</v>
      </c>
      <c r="B714" s="9" t="s">
        <v>1289</v>
      </c>
      <c r="C714" s="9" t="s">
        <v>7</v>
      </c>
      <c r="D714" s="9" t="s">
        <v>20</v>
      </c>
      <c r="E714" s="8" t="s">
        <v>1290</v>
      </c>
    </row>
    <row r="715" s="2" customFormat="1" ht="22.5" customHeight="1" spans="1:5">
      <c r="A715" s="9">
        <f>713</f>
        <v>713</v>
      </c>
      <c r="B715" s="9" t="s">
        <v>1291</v>
      </c>
      <c r="C715" s="9" t="s">
        <v>7</v>
      </c>
      <c r="D715" s="9" t="s">
        <v>59</v>
      </c>
      <c r="E715" s="8" t="s">
        <v>1292</v>
      </c>
    </row>
    <row r="716" s="2" customFormat="1" ht="22.5" customHeight="1" spans="1:5">
      <c r="A716" s="9">
        <f>714</f>
        <v>714</v>
      </c>
      <c r="B716" s="9" t="s">
        <v>1293</v>
      </c>
      <c r="C716" s="9" t="s">
        <v>7</v>
      </c>
      <c r="D716" s="9" t="s">
        <v>94</v>
      </c>
      <c r="E716" s="8" t="s">
        <v>1294</v>
      </c>
    </row>
    <row r="717" s="2" customFormat="1" ht="22.5" customHeight="1" spans="1:5">
      <c r="A717" s="9">
        <f>715</f>
        <v>715</v>
      </c>
      <c r="B717" s="9" t="s">
        <v>1295</v>
      </c>
      <c r="C717" s="9" t="s">
        <v>7</v>
      </c>
      <c r="D717" s="9" t="s">
        <v>47</v>
      </c>
      <c r="E717" s="8" t="s">
        <v>1296</v>
      </c>
    </row>
    <row r="718" s="2" customFormat="1" ht="22.5" customHeight="1" spans="1:5">
      <c r="A718" s="9">
        <f>716</f>
        <v>716</v>
      </c>
      <c r="B718" s="9" t="s">
        <v>1297</v>
      </c>
      <c r="C718" s="9" t="s">
        <v>7</v>
      </c>
      <c r="D718" s="9" t="s">
        <v>23</v>
      </c>
      <c r="E718" s="8" t="s">
        <v>1298</v>
      </c>
    </row>
    <row r="719" s="2" customFormat="1" ht="22.5" customHeight="1" spans="1:5">
      <c r="A719" s="9">
        <f>717</f>
        <v>717</v>
      </c>
      <c r="B719" s="9" t="s">
        <v>1299</v>
      </c>
      <c r="C719" s="9" t="s">
        <v>7</v>
      </c>
      <c r="D719" s="9" t="s">
        <v>54</v>
      </c>
      <c r="E719" s="8" t="s">
        <v>21</v>
      </c>
    </row>
    <row r="720" s="2" customFormat="1" ht="22.5" customHeight="1" spans="1:5">
      <c r="A720" s="9">
        <f>718</f>
        <v>718</v>
      </c>
      <c r="B720" s="9" t="s">
        <v>1300</v>
      </c>
      <c r="C720" s="9" t="s">
        <v>7</v>
      </c>
      <c r="D720" s="9" t="s">
        <v>11</v>
      </c>
      <c r="E720" s="8" t="s">
        <v>1301</v>
      </c>
    </row>
    <row r="721" s="2" customFormat="1" ht="22.5" customHeight="1" spans="1:5">
      <c r="A721" s="9">
        <f>719</f>
        <v>719</v>
      </c>
      <c r="B721" s="9" t="s">
        <v>1302</v>
      </c>
      <c r="C721" s="9" t="s">
        <v>7</v>
      </c>
      <c r="D721" s="9" t="s">
        <v>170</v>
      </c>
      <c r="E721" s="8" t="s">
        <v>1303</v>
      </c>
    </row>
    <row r="722" s="2" customFormat="1" ht="22.5" customHeight="1" spans="1:5">
      <c r="A722" s="9">
        <f>720</f>
        <v>720</v>
      </c>
      <c r="B722" s="9" t="s">
        <v>1304</v>
      </c>
      <c r="C722" s="9" t="s">
        <v>7</v>
      </c>
      <c r="D722" s="9" t="s">
        <v>126</v>
      </c>
      <c r="E722" s="8" t="s">
        <v>1305</v>
      </c>
    </row>
    <row r="723" s="2" customFormat="1" ht="22.5" customHeight="1" spans="1:5">
      <c r="A723" s="9">
        <f>721</f>
        <v>721</v>
      </c>
      <c r="B723" s="9" t="s">
        <v>1306</v>
      </c>
      <c r="C723" s="9" t="s">
        <v>7</v>
      </c>
      <c r="D723" s="9" t="s">
        <v>59</v>
      </c>
      <c r="E723" s="8" t="s">
        <v>1307</v>
      </c>
    </row>
    <row r="724" s="2" customFormat="1" ht="22.5" customHeight="1" spans="1:5">
      <c r="A724" s="9">
        <f>722</f>
        <v>722</v>
      </c>
      <c r="B724" s="9" t="s">
        <v>1308</v>
      </c>
      <c r="C724" s="9" t="s">
        <v>7</v>
      </c>
      <c r="D724" s="9" t="s">
        <v>126</v>
      </c>
      <c r="E724" s="8" t="s">
        <v>1309</v>
      </c>
    </row>
    <row r="725" s="2" customFormat="1" ht="22.5" customHeight="1" spans="1:5">
      <c r="A725" s="9">
        <f>723</f>
        <v>723</v>
      </c>
      <c r="B725" s="9" t="s">
        <v>1310</v>
      </c>
      <c r="C725" s="9" t="s">
        <v>7</v>
      </c>
      <c r="D725" s="9" t="s">
        <v>20</v>
      </c>
      <c r="E725" s="8" t="s">
        <v>1311</v>
      </c>
    </row>
    <row r="726" s="2" customFormat="1" ht="22.5" customHeight="1" spans="1:5">
      <c r="A726" s="9">
        <f>724</f>
        <v>724</v>
      </c>
      <c r="B726" s="9" t="s">
        <v>1312</v>
      </c>
      <c r="C726" s="9" t="s">
        <v>7</v>
      </c>
      <c r="D726" s="9" t="s">
        <v>26</v>
      </c>
      <c r="E726" s="8" t="s">
        <v>148</v>
      </c>
    </row>
    <row r="727" s="2" customFormat="1" ht="22.5" customHeight="1" spans="1:5">
      <c r="A727" s="9">
        <f>725</f>
        <v>725</v>
      </c>
      <c r="B727" s="9" t="s">
        <v>1313</v>
      </c>
      <c r="C727" s="9" t="s">
        <v>7</v>
      </c>
      <c r="D727" s="9" t="s">
        <v>94</v>
      </c>
      <c r="E727" s="8" t="s">
        <v>1314</v>
      </c>
    </row>
    <row r="728" s="2" customFormat="1" ht="22.5" customHeight="1" spans="1:5">
      <c r="A728" s="9">
        <f>726</f>
        <v>726</v>
      </c>
      <c r="B728" s="9" t="s">
        <v>1315</v>
      </c>
      <c r="C728" s="9" t="s">
        <v>7</v>
      </c>
      <c r="D728" s="9" t="s">
        <v>20</v>
      </c>
      <c r="E728" s="8" t="s">
        <v>1316</v>
      </c>
    </row>
    <row r="729" s="2" customFormat="1" ht="22.5" customHeight="1" spans="1:5">
      <c r="A729" s="9">
        <f>727</f>
        <v>727</v>
      </c>
      <c r="B729" s="9" t="s">
        <v>1317</v>
      </c>
      <c r="C729" s="9" t="s">
        <v>7</v>
      </c>
      <c r="D729" s="9" t="s">
        <v>34</v>
      </c>
      <c r="E729" s="8" t="s">
        <v>1318</v>
      </c>
    </row>
    <row r="730" s="2" customFormat="1" ht="22.5" customHeight="1" spans="1:5">
      <c r="A730" s="9">
        <f>728</f>
        <v>728</v>
      </c>
      <c r="B730" s="9" t="s">
        <v>1319</v>
      </c>
      <c r="C730" s="9" t="s">
        <v>7</v>
      </c>
      <c r="D730" s="9" t="s">
        <v>34</v>
      </c>
      <c r="E730" s="8" t="s">
        <v>1320</v>
      </c>
    </row>
    <row r="731" s="2" customFormat="1" ht="22.5" customHeight="1" spans="1:5">
      <c r="A731" s="9">
        <f>729</f>
        <v>729</v>
      </c>
      <c r="B731" s="9" t="s">
        <v>1321</v>
      </c>
      <c r="C731" s="9" t="s">
        <v>7</v>
      </c>
      <c r="D731" s="9" t="s">
        <v>20</v>
      </c>
      <c r="E731" s="8" t="s">
        <v>1322</v>
      </c>
    </row>
    <row r="732" s="2" customFormat="1" ht="22.5" customHeight="1" spans="1:5">
      <c r="A732" s="9">
        <f>730</f>
        <v>730</v>
      </c>
      <c r="B732" s="9" t="s">
        <v>1323</v>
      </c>
      <c r="C732" s="9" t="s">
        <v>7</v>
      </c>
      <c r="D732" s="9" t="s">
        <v>20</v>
      </c>
      <c r="E732" s="8" t="s">
        <v>1324</v>
      </c>
    </row>
    <row r="733" s="2" customFormat="1" ht="22.5" customHeight="1" spans="1:5">
      <c r="A733" s="9">
        <f>731</f>
        <v>731</v>
      </c>
      <c r="B733" s="9" t="s">
        <v>1325</v>
      </c>
      <c r="C733" s="9" t="s">
        <v>7</v>
      </c>
      <c r="D733" s="9" t="s">
        <v>11</v>
      </c>
      <c r="E733" s="8" t="s">
        <v>1326</v>
      </c>
    </row>
    <row r="734" s="2" customFormat="1" ht="22.5" customHeight="1" spans="1:5">
      <c r="A734" s="9">
        <f>732</f>
        <v>732</v>
      </c>
      <c r="B734" s="9" t="s">
        <v>1327</v>
      </c>
      <c r="C734" s="9" t="s">
        <v>7</v>
      </c>
      <c r="D734" s="9" t="s">
        <v>20</v>
      </c>
      <c r="E734" s="8" t="s">
        <v>1328</v>
      </c>
    </row>
    <row r="735" s="2" customFormat="1" ht="22.5" customHeight="1" spans="1:5">
      <c r="A735" s="9">
        <f>733</f>
        <v>733</v>
      </c>
      <c r="B735" s="9" t="s">
        <v>1329</v>
      </c>
      <c r="C735" s="9" t="s">
        <v>7</v>
      </c>
      <c r="D735" s="9" t="s">
        <v>26</v>
      </c>
      <c r="E735" s="8" t="s">
        <v>1330</v>
      </c>
    </row>
    <row r="736" s="2" customFormat="1" ht="22.5" customHeight="1" spans="1:5">
      <c r="A736" s="9">
        <f>734</f>
        <v>734</v>
      </c>
      <c r="B736" s="9" t="s">
        <v>1331</v>
      </c>
      <c r="C736" s="9" t="s">
        <v>7</v>
      </c>
      <c r="D736" s="9" t="s">
        <v>94</v>
      </c>
      <c r="E736" s="8" t="s">
        <v>48</v>
      </c>
    </row>
    <row r="737" s="2" customFormat="1" ht="22.5" customHeight="1" spans="1:5">
      <c r="A737" s="9">
        <f>735</f>
        <v>735</v>
      </c>
      <c r="B737" s="9" t="s">
        <v>1332</v>
      </c>
      <c r="C737" s="9" t="s">
        <v>7</v>
      </c>
      <c r="D737" s="9" t="s">
        <v>47</v>
      </c>
      <c r="E737" s="8" t="s">
        <v>1333</v>
      </c>
    </row>
    <row r="738" s="2" customFormat="1" ht="22.5" customHeight="1" spans="1:5">
      <c r="A738" s="9">
        <f>736</f>
        <v>736</v>
      </c>
      <c r="B738" s="9" t="s">
        <v>1334</v>
      </c>
      <c r="C738" s="9" t="s">
        <v>7</v>
      </c>
      <c r="D738" s="9" t="s">
        <v>20</v>
      </c>
      <c r="E738" s="8" t="s">
        <v>1335</v>
      </c>
    </row>
    <row r="739" s="2" customFormat="1" ht="22.5" customHeight="1" spans="1:5">
      <c r="A739" s="9">
        <f>737</f>
        <v>737</v>
      </c>
      <c r="B739" s="9" t="s">
        <v>1336</v>
      </c>
      <c r="C739" s="9" t="s">
        <v>7</v>
      </c>
      <c r="D739" s="9" t="s">
        <v>26</v>
      </c>
      <c r="E739" s="8" t="s">
        <v>1337</v>
      </c>
    </row>
    <row r="740" s="2" customFormat="1" ht="22.5" customHeight="1" spans="1:5">
      <c r="A740" s="9">
        <f>738</f>
        <v>738</v>
      </c>
      <c r="B740" s="9" t="s">
        <v>1338</v>
      </c>
      <c r="C740" s="9" t="s">
        <v>7</v>
      </c>
      <c r="D740" s="9" t="s">
        <v>47</v>
      </c>
      <c r="E740" s="8" t="s">
        <v>1339</v>
      </c>
    </row>
    <row r="741" s="2" customFormat="1" ht="22.5" customHeight="1" spans="1:5">
      <c r="A741" s="9">
        <f>739</f>
        <v>739</v>
      </c>
      <c r="B741" s="9" t="s">
        <v>1340</v>
      </c>
      <c r="C741" s="9" t="s">
        <v>7</v>
      </c>
      <c r="D741" s="9" t="s">
        <v>14</v>
      </c>
      <c r="E741" s="8" t="s">
        <v>1341</v>
      </c>
    </row>
    <row r="742" s="2" customFormat="1" ht="22.5" customHeight="1" spans="1:5">
      <c r="A742" s="9">
        <f>740</f>
        <v>740</v>
      </c>
      <c r="B742" s="9" t="s">
        <v>1342</v>
      </c>
      <c r="C742" s="9" t="s">
        <v>7</v>
      </c>
      <c r="D742" s="9" t="s">
        <v>47</v>
      </c>
      <c r="E742" s="8" t="s">
        <v>1343</v>
      </c>
    </row>
    <row r="743" s="2" customFormat="1" ht="22.5" customHeight="1" spans="1:5">
      <c r="A743" s="9">
        <f>741</f>
        <v>741</v>
      </c>
      <c r="B743" s="9" t="s">
        <v>1344</v>
      </c>
      <c r="C743" s="9" t="s">
        <v>7</v>
      </c>
      <c r="D743" s="9" t="s">
        <v>23</v>
      </c>
      <c r="E743" s="8" t="s">
        <v>1345</v>
      </c>
    </row>
    <row r="744" s="2" customFormat="1" ht="22.5" customHeight="1" spans="1:5">
      <c r="A744" s="9">
        <f>742</f>
        <v>742</v>
      </c>
      <c r="B744" s="9" t="s">
        <v>1346</v>
      </c>
      <c r="C744" s="9" t="s">
        <v>7</v>
      </c>
      <c r="D744" s="9" t="s">
        <v>11</v>
      </c>
      <c r="E744" s="8" t="s">
        <v>1347</v>
      </c>
    </row>
    <row r="745" s="2" customFormat="1" ht="22.5" customHeight="1" spans="1:5">
      <c r="A745" s="9">
        <f>743</f>
        <v>743</v>
      </c>
      <c r="B745" s="9" t="s">
        <v>1348</v>
      </c>
      <c r="C745" s="9" t="s">
        <v>7</v>
      </c>
      <c r="D745" s="9" t="s">
        <v>47</v>
      </c>
      <c r="E745" s="8" t="s">
        <v>846</v>
      </c>
    </row>
    <row r="746" s="2" customFormat="1" ht="22.5" customHeight="1" spans="1:5">
      <c r="A746" s="9">
        <f>744</f>
        <v>744</v>
      </c>
      <c r="B746" s="9" t="s">
        <v>1349</v>
      </c>
      <c r="C746" s="9" t="s">
        <v>7</v>
      </c>
      <c r="D746" s="9" t="s">
        <v>59</v>
      </c>
      <c r="E746" s="8" t="s">
        <v>1350</v>
      </c>
    </row>
    <row r="747" s="2" customFormat="1" ht="22.5" customHeight="1" spans="1:5">
      <c r="A747" s="9">
        <f>745</f>
        <v>745</v>
      </c>
      <c r="B747" s="9" t="s">
        <v>1351</v>
      </c>
      <c r="C747" s="9" t="s">
        <v>7</v>
      </c>
      <c r="D747" s="9" t="s">
        <v>20</v>
      </c>
      <c r="E747" s="8" t="s">
        <v>1352</v>
      </c>
    </row>
    <row r="748" s="2" customFormat="1" ht="22.5" customHeight="1" spans="1:5">
      <c r="A748" s="9">
        <f>746</f>
        <v>746</v>
      </c>
      <c r="B748" s="9" t="s">
        <v>1353</v>
      </c>
      <c r="C748" s="9" t="s">
        <v>7</v>
      </c>
      <c r="D748" s="9" t="s">
        <v>94</v>
      </c>
      <c r="E748" s="8" t="s">
        <v>1354</v>
      </c>
    </row>
    <row r="749" s="2" customFormat="1" ht="22.5" customHeight="1" spans="1:5">
      <c r="A749" s="9">
        <f>747</f>
        <v>747</v>
      </c>
      <c r="B749" s="9" t="s">
        <v>1355</v>
      </c>
      <c r="C749" s="9" t="s">
        <v>7</v>
      </c>
      <c r="D749" s="9" t="s">
        <v>94</v>
      </c>
      <c r="E749" s="8" t="s">
        <v>1356</v>
      </c>
    </row>
    <row r="750" s="2" customFormat="1" ht="22.5" customHeight="1" spans="1:5">
      <c r="A750" s="9">
        <f>748</f>
        <v>748</v>
      </c>
      <c r="B750" s="9" t="s">
        <v>1357</v>
      </c>
      <c r="C750" s="9" t="s">
        <v>7</v>
      </c>
      <c r="D750" s="9" t="s">
        <v>170</v>
      </c>
      <c r="E750" s="8" t="s">
        <v>449</v>
      </c>
    </row>
    <row r="751" s="2" customFormat="1" ht="22.5" customHeight="1" spans="1:5">
      <c r="A751" s="9">
        <f>749</f>
        <v>749</v>
      </c>
      <c r="B751" s="9" t="s">
        <v>1358</v>
      </c>
      <c r="C751" s="9" t="s">
        <v>7</v>
      </c>
      <c r="D751" s="9" t="s">
        <v>26</v>
      </c>
      <c r="E751" s="8" t="s">
        <v>1359</v>
      </c>
    </row>
    <row r="752" s="2" customFormat="1" ht="22.5" customHeight="1" spans="1:5">
      <c r="A752" s="9">
        <f>750</f>
        <v>750</v>
      </c>
      <c r="B752" s="9" t="s">
        <v>1360</v>
      </c>
      <c r="C752" s="9" t="s">
        <v>7</v>
      </c>
      <c r="D752" s="9" t="s">
        <v>11</v>
      </c>
      <c r="E752" s="8" t="s">
        <v>332</v>
      </c>
    </row>
    <row r="753" s="2" customFormat="1" ht="22.5" customHeight="1" spans="1:5">
      <c r="A753" s="9">
        <f>751</f>
        <v>751</v>
      </c>
      <c r="B753" s="9" t="s">
        <v>1361</v>
      </c>
      <c r="C753" s="9" t="s">
        <v>7</v>
      </c>
      <c r="D753" s="9" t="s">
        <v>126</v>
      </c>
      <c r="E753" s="8" t="s">
        <v>1362</v>
      </c>
    </row>
    <row r="754" s="2" customFormat="1" ht="22.5" customHeight="1" spans="1:5">
      <c r="A754" s="9">
        <f>752</f>
        <v>752</v>
      </c>
      <c r="B754" s="9" t="s">
        <v>1363</v>
      </c>
      <c r="C754" s="9" t="s">
        <v>7</v>
      </c>
      <c r="D754" s="9" t="s">
        <v>47</v>
      </c>
      <c r="E754" s="8" t="s">
        <v>1364</v>
      </c>
    </row>
    <row r="755" s="2" customFormat="1" ht="22.5" customHeight="1" spans="1:5">
      <c r="A755" s="9">
        <f>753</f>
        <v>753</v>
      </c>
      <c r="B755" s="9" t="s">
        <v>1365</v>
      </c>
      <c r="C755" s="9" t="s">
        <v>7</v>
      </c>
      <c r="D755" s="9" t="s">
        <v>34</v>
      </c>
      <c r="E755" s="8" t="s">
        <v>268</v>
      </c>
    </row>
    <row r="756" s="2" customFormat="1" ht="22.5" customHeight="1" spans="1:5">
      <c r="A756" s="9">
        <f>754</f>
        <v>754</v>
      </c>
      <c r="B756" s="9" t="s">
        <v>1366</v>
      </c>
      <c r="C756" s="9" t="s">
        <v>7</v>
      </c>
      <c r="D756" s="9" t="s">
        <v>23</v>
      </c>
      <c r="E756" s="8" t="s">
        <v>1367</v>
      </c>
    </row>
    <row r="757" s="2" customFormat="1" ht="22.5" customHeight="1" spans="1:5">
      <c r="A757" s="9">
        <f>755</f>
        <v>755</v>
      </c>
      <c r="B757" s="9" t="s">
        <v>1368</v>
      </c>
      <c r="C757" s="9" t="s">
        <v>7</v>
      </c>
      <c r="D757" s="9" t="s">
        <v>94</v>
      </c>
      <c r="E757" s="8" t="s">
        <v>1369</v>
      </c>
    </row>
    <row r="758" s="2" customFormat="1" ht="22.5" customHeight="1" spans="1:5">
      <c r="A758" s="9">
        <f>756</f>
        <v>756</v>
      </c>
      <c r="B758" s="9" t="s">
        <v>1370</v>
      </c>
      <c r="C758" s="9" t="s">
        <v>7</v>
      </c>
      <c r="D758" s="9" t="s">
        <v>126</v>
      </c>
      <c r="E758" s="8" t="s">
        <v>1371</v>
      </c>
    </row>
    <row r="759" s="2" customFormat="1" ht="22.5" customHeight="1" spans="1:5">
      <c r="A759" s="9">
        <f>757</f>
        <v>757</v>
      </c>
      <c r="B759" s="9" t="s">
        <v>1372</v>
      </c>
      <c r="C759" s="9" t="s">
        <v>7</v>
      </c>
      <c r="D759" s="9" t="s">
        <v>94</v>
      </c>
      <c r="E759" s="8" t="s">
        <v>1373</v>
      </c>
    </row>
    <row r="760" s="2" customFormat="1" ht="22.5" customHeight="1" spans="1:5">
      <c r="A760" s="9">
        <f>758</f>
        <v>758</v>
      </c>
      <c r="B760" s="9" t="s">
        <v>1374</v>
      </c>
      <c r="C760" s="9" t="s">
        <v>7</v>
      </c>
      <c r="D760" s="9" t="s">
        <v>23</v>
      </c>
      <c r="E760" s="8" t="s">
        <v>108</v>
      </c>
    </row>
    <row r="761" s="2" customFormat="1" ht="22.5" customHeight="1" spans="1:5">
      <c r="A761" s="9">
        <f>759</f>
        <v>759</v>
      </c>
      <c r="B761" s="9" t="s">
        <v>1375</v>
      </c>
      <c r="C761" s="9" t="s">
        <v>7</v>
      </c>
      <c r="D761" s="9" t="s">
        <v>34</v>
      </c>
      <c r="E761" s="8" t="s">
        <v>1376</v>
      </c>
    </row>
    <row r="762" s="2" customFormat="1" ht="22.5" customHeight="1" spans="1:5">
      <c r="A762" s="9">
        <f>760</f>
        <v>760</v>
      </c>
      <c r="B762" s="9" t="s">
        <v>1377</v>
      </c>
      <c r="C762" s="9" t="s">
        <v>7</v>
      </c>
      <c r="D762" s="9" t="s">
        <v>126</v>
      </c>
      <c r="E762" s="8" t="s">
        <v>1225</v>
      </c>
    </row>
    <row r="763" s="2" customFormat="1" ht="22.5" customHeight="1" spans="1:5">
      <c r="A763" s="9">
        <f>761</f>
        <v>761</v>
      </c>
      <c r="B763" s="9" t="s">
        <v>1378</v>
      </c>
      <c r="C763" s="9" t="s">
        <v>7</v>
      </c>
      <c r="D763" s="9" t="s">
        <v>126</v>
      </c>
      <c r="E763" s="8" t="s">
        <v>1379</v>
      </c>
    </row>
    <row r="764" s="2" customFormat="1" ht="22.5" customHeight="1" spans="1:5">
      <c r="A764" s="9">
        <f>762</f>
        <v>762</v>
      </c>
      <c r="B764" s="9" t="s">
        <v>1380</v>
      </c>
      <c r="C764" s="9" t="s">
        <v>7</v>
      </c>
      <c r="D764" s="9" t="s">
        <v>59</v>
      </c>
      <c r="E764" s="8" t="s">
        <v>1381</v>
      </c>
    </row>
    <row r="765" s="2" customFormat="1" ht="22.5" customHeight="1" spans="1:5">
      <c r="A765" s="9">
        <f>763</f>
        <v>763</v>
      </c>
      <c r="B765" s="9" t="s">
        <v>1382</v>
      </c>
      <c r="C765" s="9" t="s">
        <v>7</v>
      </c>
      <c r="D765" s="9" t="s">
        <v>126</v>
      </c>
      <c r="E765" s="8" t="s">
        <v>1383</v>
      </c>
    </row>
    <row r="766" s="2" customFormat="1" ht="22.5" customHeight="1" spans="1:5">
      <c r="A766" s="9">
        <f>764</f>
        <v>764</v>
      </c>
      <c r="B766" s="9" t="s">
        <v>1384</v>
      </c>
      <c r="C766" s="9" t="s">
        <v>7</v>
      </c>
      <c r="D766" s="9" t="s">
        <v>8</v>
      </c>
      <c r="E766" s="8" t="s">
        <v>1385</v>
      </c>
    </row>
    <row r="767" s="2" customFormat="1" ht="22.5" customHeight="1" spans="1:5">
      <c r="A767" s="9">
        <f>765</f>
        <v>765</v>
      </c>
      <c r="B767" s="9" t="s">
        <v>1386</v>
      </c>
      <c r="C767" s="9" t="s">
        <v>7</v>
      </c>
      <c r="D767" s="9" t="s">
        <v>47</v>
      </c>
      <c r="E767" s="8" t="s">
        <v>1387</v>
      </c>
    </row>
    <row r="768" s="2" customFormat="1" ht="22.5" customHeight="1" spans="1:5">
      <c r="A768" s="9">
        <f>766</f>
        <v>766</v>
      </c>
      <c r="B768" s="9" t="s">
        <v>1388</v>
      </c>
      <c r="C768" s="9" t="s">
        <v>7</v>
      </c>
      <c r="D768" s="9" t="s">
        <v>20</v>
      </c>
      <c r="E768" s="8" t="s">
        <v>1389</v>
      </c>
    </row>
    <row r="769" s="2" customFormat="1" ht="22.5" customHeight="1" spans="1:5">
      <c r="A769" s="9">
        <f>767</f>
        <v>767</v>
      </c>
      <c r="B769" s="9" t="s">
        <v>1390</v>
      </c>
      <c r="C769" s="9" t="s">
        <v>7</v>
      </c>
      <c r="D769" s="9" t="s">
        <v>20</v>
      </c>
      <c r="E769" s="8" t="s">
        <v>1391</v>
      </c>
    </row>
    <row r="770" s="2" customFormat="1" ht="22.5" customHeight="1" spans="1:5">
      <c r="A770" s="9">
        <f>768</f>
        <v>768</v>
      </c>
      <c r="B770" s="9" t="s">
        <v>1392</v>
      </c>
      <c r="C770" s="9" t="s">
        <v>7</v>
      </c>
      <c r="D770" s="9" t="s">
        <v>59</v>
      </c>
      <c r="E770" s="8" t="s">
        <v>376</v>
      </c>
    </row>
    <row r="771" s="2" customFormat="1" ht="22.5" customHeight="1" spans="1:5">
      <c r="A771" s="9">
        <f>769</f>
        <v>769</v>
      </c>
      <c r="B771" s="9" t="s">
        <v>1393</v>
      </c>
      <c r="C771" s="9" t="s">
        <v>7</v>
      </c>
      <c r="D771" s="9" t="s">
        <v>14</v>
      </c>
      <c r="E771" s="8" t="s">
        <v>135</v>
      </c>
    </row>
    <row r="772" s="2" customFormat="1" ht="22.5" customHeight="1" spans="1:5">
      <c r="A772" s="9">
        <f>770</f>
        <v>770</v>
      </c>
      <c r="B772" s="9" t="s">
        <v>1394</v>
      </c>
      <c r="C772" s="9" t="s">
        <v>7</v>
      </c>
      <c r="D772" s="9" t="s">
        <v>20</v>
      </c>
      <c r="E772" s="8" t="s">
        <v>1395</v>
      </c>
    </row>
    <row r="773" s="2" customFormat="1" ht="22.5" customHeight="1" spans="1:5">
      <c r="A773" s="9">
        <f>771</f>
        <v>771</v>
      </c>
      <c r="B773" s="9" t="s">
        <v>1396</v>
      </c>
      <c r="C773" s="9" t="s">
        <v>7</v>
      </c>
      <c r="D773" s="9" t="s">
        <v>47</v>
      </c>
      <c r="E773" s="8" t="s">
        <v>583</v>
      </c>
    </row>
    <row r="774" s="2" customFormat="1" ht="22.5" customHeight="1" spans="1:5">
      <c r="A774" s="9">
        <f>772</f>
        <v>772</v>
      </c>
      <c r="B774" s="9" t="s">
        <v>1397</v>
      </c>
      <c r="C774" s="9" t="s">
        <v>7</v>
      </c>
      <c r="D774" s="9" t="s">
        <v>54</v>
      </c>
      <c r="E774" s="8" t="s">
        <v>1398</v>
      </c>
    </row>
    <row r="775" s="2" customFormat="1" ht="22.5" customHeight="1" spans="1:5">
      <c r="A775" s="9">
        <f>773</f>
        <v>773</v>
      </c>
      <c r="B775" s="9" t="s">
        <v>1399</v>
      </c>
      <c r="C775" s="9" t="s">
        <v>7</v>
      </c>
      <c r="D775" s="9" t="s">
        <v>126</v>
      </c>
      <c r="E775" s="8" t="s">
        <v>1400</v>
      </c>
    </row>
    <row r="776" s="2" customFormat="1" ht="22.5" customHeight="1" spans="1:5">
      <c r="A776" s="9">
        <f>774</f>
        <v>774</v>
      </c>
      <c r="B776" s="9" t="s">
        <v>1401</v>
      </c>
      <c r="C776" s="9" t="s">
        <v>7</v>
      </c>
      <c r="D776" s="9" t="s">
        <v>8</v>
      </c>
      <c r="E776" s="8" t="s">
        <v>1402</v>
      </c>
    </row>
    <row r="777" s="2" customFormat="1" ht="22.5" customHeight="1" spans="1:5">
      <c r="A777" s="9">
        <f>775</f>
        <v>775</v>
      </c>
      <c r="B777" s="9" t="s">
        <v>1403</v>
      </c>
      <c r="C777" s="9" t="s">
        <v>7</v>
      </c>
      <c r="D777" s="9" t="s">
        <v>26</v>
      </c>
      <c r="E777" s="8" t="s">
        <v>1404</v>
      </c>
    </row>
    <row r="778" s="2" customFormat="1" ht="22.5" customHeight="1" spans="1:5">
      <c r="A778" s="9">
        <f>776</f>
        <v>776</v>
      </c>
      <c r="B778" s="9" t="s">
        <v>1405</v>
      </c>
      <c r="C778" s="9" t="s">
        <v>7</v>
      </c>
      <c r="D778" s="9" t="s">
        <v>126</v>
      </c>
      <c r="E778" s="8" t="s">
        <v>1406</v>
      </c>
    </row>
    <row r="779" s="2" customFormat="1" ht="22.5" customHeight="1" spans="1:5">
      <c r="A779" s="9">
        <f>777</f>
        <v>777</v>
      </c>
      <c r="B779" s="9" t="s">
        <v>1407</v>
      </c>
      <c r="C779" s="9" t="s">
        <v>7</v>
      </c>
      <c r="D779" s="9" t="s">
        <v>94</v>
      </c>
      <c r="E779" s="8" t="s">
        <v>1408</v>
      </c>
    </row>
    <row r="780" s="2" customFormat="1" ht="22.5" customHeight="1" spans="1:5">
      <c r="A780" s="9">
        <f>778</f>
        <v>778</v>
      </c>
      <c r="B780" s="9" t="s">
        <v>1409</v>
      </c>
      <c r="C780" s="9" t="s">
        <v>7</v>
      </c>
      <c r="D780" s="9" t="s">
        <v>23</v>
      </c>
      <c r="E780" s="8" t="s">
        <v>1138</v>
      </c>
    </row>
    <row r="781" s="2" customFormat="1" ht="22.5" customHeight="1" spans="1:5">
      <c r="A781" s="9">
        <f>779</f>
        <v>779</v>
      </c>
      <c r="B781" s="9" t="s">
        <v>1410</v>
      </c>
      <c r="C781" s="9" t="s">
        <v>7</v>
      </c>
      <c r="D781" s="9" t="s">
        <v>54</v>
      </c>
      <c r="E781" s="8" t="s">
        <v>1411</v>
      </c>
    </row>
    <row r="782" s="2" customFormat="1" ht="22.5" customHeight="1" spans="1:5">
      <c r="A782" s="9">
        <f>780</f>
        <v>780</v>
      </c>
      <c r="B782" s="9" t="s">
        <v>1412</v>
      </c>
      <c r="C782" s="9" t="s">
        <v>7</v>
      </c>
      <c r="D782" s="9" t="s">
        <v>47</v>
      </c>
      <c r="E782" s="8" t="s">
        <v>1413</v>
      </c>
    </row>
    <row r="783" s="2" customFormat="1" ht="22.5" customHeight="1" spans="1:5">
      <c r="A783" s="9">
        <f>781</f>
        <v>781</v>
      </c>
      <c r="B783" s="9" t="s">
        <v>1414</v>
      </c>
      <c r="C783" s="9" t="s">
        <v>7</v>
      </c>
      <c r="D783" s="9" t="s">
        <v>170</v>
      </c>
      <c r="E783" s="8" t="s">
        <v>39</v>
      </c>
    </row>
    <row r="784" s="2" customFormat="1" ht="22.5" customHeight="1" spans="1:5">
      <c r="A784" s="9">
        <f>782</f>
        <v>782</v>
      </c>
      <c r="B784" s="9" t="s">
        <v>1415</v>
      </c>
      <c r="C784" s="9" t="s">
        <v>7</v>
      </c>
      <c r="D784" s="9" t="s">
        <v>94</v>
      </c>
      <c r="E784" s="8" t="s">
        <v>1044</v>
      </c>
    </row>
    <row r="785" s="2" customFormat="1" ht="22.5" customHeight="1" spans="1:5">
      <c r="A785" s="9">
        <f>783</f>
        <v>783</v>
      </c>
      <c r="B785" s="9" t="s">
        <v>1416</v>
      </c>
      <c r="C785" s="9" t="s">
        <v>7</v>
      </c>
      <c r="D785" s="9" t="s">
        <v>170</v>
      </c>
      <c r="E785" s="8" t="s">
        <v>1417</v>
      </c>
    </row>
    <row r="786" s="2" customFormat="1" ht="22.5" customHeight="1" spans="1:5">
      <c r="A786" s="9">
        <f>784</f>
        <v>784</v>
      </c>
      <c r="B786" s="9" t="s">
        <v>1418</v>
      </c>
      <c r="C786" s="9" t="s">
        <v>7</v>
      </c>
      <c r="D786" s="9" t="s">
        <v>47</v>
      </c>
      <c r="E786" s="8" t="s">
        <v>1398</v>
      </c>
    </row>
    <row r="787" s="2" customFormat="1" ht="22.5" customHeight="1" spans="1:5">
      <c r="A787" s="9">
        <f>785</f>
        <v>785</v>
      </c>
      <c r="B787" s="9" t="s">
        <v>1419</v>
      </c>
      <c r="C787" s="9" t="s">
        <v>7</v>
      </c>
      <c r="D787" s="9" t="s">
        <v>126</v>
      </c>
      <c r="E787" s="8" t="s">
        <v>1420</v>
      </c>
    </row>
    <row r="788" s="2" customFormat="1" ht="22.5" customHeight="1" spans="1:5">
      <c r="A788" s="9">
        <f>786</f>
        <v>786</v>
      </c>
      <c r="B788" s="9" t="s">
        <v>1421</v>
      </c>
      <c r="C788" s="9" t="s">
        <v>7</v>
      </c>
      <c r="D788" s="9" t="s">
        <v>107</v>
      </c>
      <c r="E788" s="8" t="s">
        <v>1422</v>
      </c>
    </row>
    <row r="789" s="2" customFormat="1" ht="22.5" customHeight="1" spans="1:5">
      <c r="A789" s="9">
        <f>787</f>
        <v>787</v>
      </c>
      <c r="B789" s="9" t="s">
        <v>1423</v>
      </c>
      <c r="C789" s="9" t="s">
        <v>7</v>
      </c>
      <c r="D789" s="9" t="s">
        <v>29</v>
      </c>
      <c r="E789" s="8" t="s">
        <v>1424</v>
      </c>
    </row>
    <row r="790" s="2" customFormat="1" ht="22.5" customHeight="1" spans="1:5">
      <c r="A790" s="9">
        <f>788</f>
        <v>788</v>
      </c>
      <c r="B790" s="9" t="s">
        <v>1425</v>
      </c>
      <c r="C790" s="9" t="s">
        <v>7</v>
      </c>
      <c r="D790" s="9" t="s">
        <v>17</v>
      </c>
      <c r="E790" s="8" t="s">
        <v>1426</v>
      </c>
    </row>
    <row r="791" s="2" customFormat="1" ht="22.5" customHeight="1" spans="1:5">
      <c r="A791" s="9">
        <f>789</f>
        <v>789</v>
      </c>
      <c r="B791" s="9" t="s">
        <v>1427</v>
      </c>
      <c r="C791" s="9" t="s">
        <v>7</v>
      </c>
      <c r="D791" s="9" t="s">
        <v>59</v>
      </c>
      <c r="E791" s="8" t="s">
        <v>1339</v>
      </c>
    </row>
    <row r="792" s="2" customFormat="1" ht="22.5" customHeight="1" spans="1:5">
      <c r="A792" s="9">
        <f>790</f>
        <v>790</v>
      </c>
      <c r="B792" s="9" t="s">
        <v>1428</v>
      </c>
      <c r="C792" s="9" t="s">
        <v>7</v>
      </c>
      <c r="D792" s="9" t="s">
        <v>20</v>
      </c>
      <c r="E792" s="8" t="s">
        <v>1429</v>
      </c>
    </row>
    <row r="793" s="2" customFormat="1" ht="22.5" customHeight="1" spans="1:5">
      <c r="A793" s="9">
        <f>791</f>
        <v>791</v>
      </c>
      <c r="B793" s="9" t="s">
        <v>1430</v>
      </c>
      <c r="C793" s="9" t="s">
        <v>7</v>
      </c>
      <c r="D793" s="9" t="s">
        <v>59</v>
      </c>
      <c r="E793" s="8" t="s">
        <v>1431</v>
      </c>
    </row>
    <row r="794" s="2" customFormat="1" ht="22.5" customHeight="1" spans="1:5">
      <c r="A794" s="9">
        <f>792</f>
        <v>792</v>
      </c>
      <c r="B794" s="9" t="s">
        <v>1432</v>
      </c>
      <c r="C794" s="9" t="s">
        <v>7</v>
      </c>
      <c r="D794" s="9" t="s">
        <v>170</v>
      </c>
      <c r="E794" s="8" t="s">
        <v>1433</v>
      </c>
    </row>
    <row r="795" s="2" customFormat="1" ht="22.5" customHeight="1" spans="1:5">
      <c r="A795" s="9">
        <f>793</f>
        <v>793</v>
      </c>
      <c r="B795" s="9" t="s">
        <v>1434</v>
      </c>
      <c r="C795" s="9" t="s">
        <v>7</v>
      </c>
      <c r="D795" s="9" t="s">
        <v>59</v>
      </c>
      <c r="E795" s="8" t="s">
        <v>508</v>
      </c>
    </row>
    <row r="796" s="2" customFormat="1" ht="22.5" customHeight="1" spans="1:5">
      <c r="A796" s="9">
        <f>794</f>
        <v>794</v>
      </c>
      <c r="B796" s="9" t="s">
        <v>1435</v>
      </c>
      <c r="C796" s="9" t="s">
        <v>7</v>
      </c>
      <c r="D796" s="9" t="s">
        <v>14</v>
      </c>
      <c r="E796" s="8" t="s">
        <v>1436</v>
      </c>
    </row>
    <row r="797" s="2" customFormat="1" ht="22.5" customHeight="1" spans="1:5">
      <c r="A797" s="9">
        <f>795</f>
        <v>795</v>
      </c>
      <c r="B797" s="9" t="s">
        <v>1437</v>
      </c>
      <c r="C797" s="9" t="s">
        <v>7</v>
      </c>
      <c r="D797" s="9" t="s">
        <v>11</v>
      </c>
      <c r="E797" s="8" t="s">
        <v>1438</v>
      </c>
    </row>
    <row r="798" s="2" customFormat="1" ht="22.5" customHeight="1" spans="1:5">
      <c r="A798" s="9">
        <f>796</f>
        <v>796</v>
      </c>
      <c r="B798" s="9" t="s">
        <v>1439</v>
      </c>
      <c r="C798" s="9" t="s">
        <v>7</v>
      </c>
      <c r="D798" s="9" t="s">
        <v>14</v>
      </c>
      <c r="E798" s="8" t="s">
        <v>1440</v>
      </c>
    </row>
    <row r="799" s="2" customFormat="1" ht="22.5" customHeight="1" spans="1:5">
      <c r="A799" s="9">
        <f>797</f>
        <v>797</v>
      </c>
      <c r="B799" s="9" t="s">
        <v>1441</v>
      </c>
      <c r="C799" s="9" t="s">
        <v>7</v>
      </c>
      <c r="D799" s="9" t="s">
        <v>170</v>
      </c>
      <c r="E799" s="8" t="s">
        <v>1442</v>
      </c>
    </row>
    <row r="800" s="2" customFormat="1" ht="22.5" customHeight="1" spans="1:5">
      <c r="A800" s="9">
        <f>798</f>
        <v>798</v>
      </c>
      <c r="B800" s="9" t="s">
        <v>1443</v>
      </c>
      <c r="C800" s="9" t="s">
        <v>7</v>
      </c>
      <c r="D800" s="9" t="s">
        <v>14</v>
      </c>
      <c r="E800" s="8" t="s">
        <v>1444</v>
      </c>
    </row>
    <row r="801" s="2" customFormat="1" ht="22.5" customHeight="1" spans="1:5">
      <c r="A801" s="9">
        <f>799</f>
        <v>799</v>
      </c>
      <c r="B801" s="9" t="s">
        <v>1445</v>
      </c>
      <c r="C801" s="9" t="s">
        <v>7</v>
      </c>
      <c r="D801" s="9" t="s">
        <v>59</v>
      </c>
      <c r="E801" s="8" t="s">
        <v>1446</v>
      </c>
    </row>
    <row r="802" s="2" customFormat="1" ht="22.5" customHeight="1" spans="1:5">
      <c r="A802" s="9">
        <f>800</f>
        <v>800</v>
      </c>
      <c r="B802" s="9" t="s">
        <v>1447</v>
      </c>
      <c r="C802" s="9" t="s">
        <v>7</v>
      </c>
      <c r="D802" s="9" t="s">
        <v>59</v>
      </c>
      <c r="E802" s="8" t="s">
        <v>458</v>
      </c>
    </row>
    <row r="803" s="2" customFormat="1" ht="22.5" customHeight="1" spans="1:5">
      <c r="A803" s="9">
        <f>801</f>
        <v>801</v>
      </c>
      <c r="B803" s="9" t="s">
        <v>1448</v>
      </c>
      <c r="C803" s="9" t="s">
        <v>7</v>
      </c>
      <c r="D803" s="9" t="s">
        <v>34</v>
      </c>
      <c r="E803" s="8" t="s">
        <v>508</v>
      </c>
    </row>
    <row r="804" s="2" customFormat="1" ht="22.5" customHeight="1" spans="1:5">
      <c r="A804" s="9">
        <f>802</f>
        <v>802</v>
      </c>
      <c r="B804" s="9" t="s">
        <v>1449</v>
      </c>
      <c r="C804" s="9" t="s">
        <v>7</v>
      </c>
      <c r="D804" s="9" t="s">
        <v>94</v>
      </c>
      <c r="E804" s="8" t="s">
        <v>1450</v>
      </c>
    </row>
    <row r="805" s="2" customFormat="1" ht="22.5" customHeight="1" spans="1:5">
      <c r="A805" s="9">
        <f>803</f>
        <v>803</v>
      </c>
      <c r="B805" s="9" t="s">
        <v>1451</v>
      </c>
      <c r="C805" s="9" t="s">
        <v>7</v>
      </c>
      <c r="D805" s="9" t="s">
        <v>126</v>
      </c>
      <c r="E805" s="8" t="s">
        <v>1452</v>
      </c>
    </row>
    <row r="806" s="2" customFormat="1" ht="22.5" customHeight="1" spans="1:5">
      <c r="A806" s="9">
        <f>804</f>
        <v>804</v>
      </c>
      <c r="B806" s="9" t="s">
        <v>1453</v>
      </c>
      <c r="C806" s="9" t="s">
        <v>7</v>
      </c>
      <c r="D806" s="9" t="s">
        <v>59</v>
      </c>
      <c r="E806" s="8" t="s">
        <v>1454</v>
      </c>
    </row>
    <row r="807" s="2" customFormat="1" ht="22.5" customHeight="1" spans="1:5">
      <c r="A807" s="9">
        <f>805</f>
        <v>805</v>
      </c>
      <c r="B807" s="9" t="s">
        <v>1455</v>
      </c>
      <c r="C807" s="9" t="s">
        <v>7</v>
      </c>
      <c r="D807" s="9" t="s">
        <v>47</v>
      </c>
      <c r="E807" s="8" t="s">
        <v>1456</v>
      </c>
    </row>
    <row r="808" s="2" customFormat="1" ht="22.5" customHeight="1" spans="1:5">
      <c r="A808" s="9">
        <f>806</f>
        <v>806</v>
      </c>
      <c r="B808" s="9" t="s">
        <v>1457</v>
      </c>
      <c r="C808" s="9" t="s">
        <v>7</v>
      </c>
      <c r="D808" s="9" t="s">
        <v>182</v>
      </c>
      <c r="E808" s="8" t="s">
        <v>1458</v>
      </c>
    </row>
    <row r="809" s="2" customFormat="1" ht="22.5" customHeight="1" spans="1:5">
      <c r="A809" s="9">
        <f>807</f>
        <v>807</v>
      </c>
      <c r="B809" s="9" t="s">
        <v>1459</v>
      </c>
      <c r="C809" s="9" t="s">
        <v>7</v>
      </c>
      <c r="D809" s="9" t="s">
        <v>59</v>
      </c>
      <c r="E809" s="8" t="s">
        <v>289</v>
      </c>
    </row>
    <row r="810" s="2" customFormat="1" ht="22.5" customHeight="1" spans="1:5">
      <c r="A810" s="9">
        <f>808</f>
        <v>808</v>
      </c>
      <c r="B810" s="9" t="s">
        <v>1460</v>
      </c>
      <c r="C810" s="9" t="s">
        <v>7</v>
      </c>
      <c r="D810" s="9" t="s">
        <v>47</v>
      </c>
      <c r="E810" s="8" t="s">
        <v>52</v>
      </c>
    </row>
    <row r="811" s="2" customFormat="1" ht="22.5" customHeight="1" spans="1:5">
      <c r="A811" s="9">
        <f>809</f>
        <v>809</v>
      </c>
      <c r="B811" s="9" t="s">
        <v>1461</v>
      </c>
      <c r="C811" s="9" t="s">
        <v>7</v>
      </c>
      <c r="D811" s="9" t="s">
        <v>47</v>
      </c>
      <c r="E811" s="8" t="s">
        <v>62</v>
      </c>
    </row>
    <row r="812" s="2" customFormat="1" ht="22.5" customHeight="1" spans="1:5">
      <c r="A812" s="9">
        <f>810</f>
        <v>810</v>
      </c>
      <c r="B812" s="9" t="s">
        <v>1462</v>
      </c>
      <c r="C812" s="9" t="s">
        <v>7</v>
      </c>
      <c r="D812" s="9" t="s">
        <v>126</v>
      </c>
      <c r="E812" s="8" t="s">
        <v>1463</v>
      </c>
    </row>
    <row r="813" s="2" customFormat="1" ht="22.5" customHeight="1" spans="1:5">
      <c r="A813" s="9">
        <f>811</f>
        <v>811</v>
      </c>
      <c r="B813" s="9" t="s">
        <v>1464</v>
      </c>
      <c r="C813" s="9" t="s">
        <v>7</v>
      </c>
      <c r="D813" s="9" t="s">
        <v>14</v>
      </c>
      <c r="E813" s="8" t="s">
        <v>1465</v>
      </c>
    </row>
    <row r="814" s="2" customFormat="1" ht="22.5" customHeight="1" spans="1:5">
      <c r="A814" s="9">
        <f>812</f>
        <v>812</v>
      </c>
      <c r="B814" s="9" t="s">
        <v>1466</v>
      </c>
      <c r="C814" s="9" t="s">
        <v>7</v>
      </c>
      <c r="D814" s="9" t="s">
        <v>8</v>
      </c>
      <c r="E814" s="8" t="s">
        <v>1467</v>
      </c>
    </row>
    <row r="815" s="2" customFormat="1" ht="22.5" customHeight="1" spans="1:5">
      <c r="A815" s="9">
        <f>813</f>
        <v>813</v>
      </c>
      <c r="B815" s="9" t="s">
        <v>1468</v>
      </c>
      <c r="C815" s="9" t="s">
        <v>7</v>
      </c>
      <c r="D815" s="9" t="s">
        <v>26</v>
      </c>
      <c r="E815" s="8" t="s">
        <v>1469</v>
      </c>
    </row>
    <row r="816" s="2" customFormat="1" ht="22.5" customHeight="1" spans="1:5">
      <c r="A816" s="9">
        <f>814</f>
        <v>814</v>
      </c>
      <c r="B816" s="9" t="s">
        <v>1470</v>
      </c>
      <c r="C816" s="9" t="s">
        <v>7</v>
      </c>
      <c r="D816" s="9" t="s">
        <v>59</v>
      </c>
      <c r="E816" s="8" t="s">
        <v>445</v>
      </c>
    </row>
    <row r="817" s="2" customFormat="1" ht="22.5" customHeight="1" spans="1:5">
      <c r="A817" s="9">
        <f>815</f>
        <v>815</v>
      </c>
      <c r="B817" s="9" t="s">
        <v>1471</v>
      </c>
      <c r="C817" s="9" t="s">
        <v>7</v>
      </c>
      <c r="D817" s="9" t="s">
        <v>107</v>
      </c>
      <c r="E817" s="8" t="s">
        <v>1472</v>
      </c>
    </row>
    <row r="818" s="2" customFormat="1" ht="22.5" customHeight="1" spans="1:5">
      <c r="A818" s="9">
        <f>816</f>
        <v>816</v>
      </c>
      <c r="B818" s="9" t="s">
        <v>1473</v>
      </c>
      <c r="C818" s="9" t="s">
        <v>7</v>
      </c>
      <c r="D818" s="9" t="s">
        <v>23</v>
      </c>
      <c r="E818" s="8" t="s">
        <v>262</v>
      </c>
    </row>
    <row r="819" s="2" customFormat="1" ht="22.5" customHeight="1" spans="1:5">
      <c r="A819" s="9">
        <f>817</f>
        <v>817</v>
      </c>
      <c r="B819" s="9" t="s">
        <v>1474</v>
      </c>
      <c r="C819" s="9" t="s">
        <v>7</v>
      </c>
      <c r="D819" s="9" t="s">
        <v>14</v>
      </c>
      <c r="E819" s="8" t="s">
        <v>1475</v>
      </c>
    </row>
    <row r="820" s="2" customFormat="1" ht="22.5" customHeight="1" spans="1:5">
      <c r="A820" s="9">
        <f>818</f>
        <v>818</v>
      </c>
      <c r="B820" s="9" t="s">
        <v>1476</v>
      </c>
      <c r="C820" s="9" t="s">
        <v>7</v>
      </c>
      <c r="D820" s="9" t="s">
        <v>47</v>
      </c>
      <c r="E820" s="8" t="s">
        <v>1477</v>
      </c>
    </row>
    <row r="821" s="2" customFormat="1" ht="22.5" customHeight="1" spans="1:5">
      <c r="A821" s="9">
        <f>819</f>
        <v>819</v>
      </c>
      <c r="B821" s="9" t="s">
        <v>1478</v>
      </c>
      <c r="C821" s="9" t="s">
        <v>7</v>
      </c>
      <c r="D821" s="9" t="s">
        <v>11</v>
      </c>
      <c r="E821" s="8" t="s">
        <v>1479</v>
      </c>
    </row>
    <row r="822" s="2" customFormat="1" ht="22.5" customHeight="1" spans="1:5">
      <c r="A822" s="9">
        <f>820</f>
        <v>820</v>
      </c>
      <c r="B822" s="9" t="s">
        <v>1480</v>
      </c>
      <c r="C822" s="9" t="s">
        <v>7</v>
      </c>
      <c r="D822" s="9" t="s">
        <v>54</v>
      </c>
      <c r="E822" s="8" t="s">
        <v>303</v>
      </c>
    </row>
    <row r="823" s="2" customFormat="1" ht="22.5" customHeight="1" spans="1:5">
      <c r="A823" s="9">
        <f>821</f>
        <v>821</v>
      </c>
      <c r="B823" s="9" t="s">
        <v>1481</v>
      </c>
      <c r="C823" s="9" t="s">
        <v>7</v>
      </c>
      <c r="D823" s="9" t="s">
        <v>20</v>
      </c>
      <c r="E823" s="8" t="s">
        <v>1482</v>
      </c>
    </row>
    <row r="824" s="2" customFormat="1" ht="22.5" customHeight="1" spans="1:5">
      <c r="A824" s="9">
        <f>822</f>
        <v>822</v>
      </c>
      <c r="B824" s="9" t="s">
        <v>1483</v>
      </c>
      <c r="C824" s="9" t="s">
        <v>7</v>
      </c>
      <c r="D824" s="9" t="s">
        <v>94</v>
      </c>
      <c r="E824" s="8" t="s">
        <v>1484</v>
      </c>
    </row>
    <row r="825" s="2" customFormat="1" ht="22.5" customHeight="1" spans="1:5">
      <c r="A825" s="9">
        <f>823</f>
        <v>823</v>
      </c>
      <c r="B825" s="9" t="s">
        <v>1485</v>
      </c>
      <c r="C825" s="9" t="s">
        <v>7</v>
      </c>
      <c r="D825" s="9" t="s">
        <v>182</v>
      </c>
      <c r="E825" s="8" t="s">
        <v>1051</v>
      </c>
    </row>
    <row r="826" s="2" customFormat="1" ht="22.5" customHeight="1" spans="1:5">
      <c r="A826" s="9">
        <f>824</f>
        <v>824</v>
      </c>
      <c r="B826" s="9" t="s">
        <v>1486</v>
      </c>
      <c r="C826" s="9" t="s">
        <v>7</v>
      </c>
      <c r="D826" s="9" t="s">
        <v>17</v>
      </c>
      <c r="E826" s="8" t="s">
        <v>199</v>
      </c>
    </row>
    <row r="827" s="2" customFormat="1" ht="22.5" customHeight="1" spans="1:5">
      <c r="A827" s="9">
        <f>825</f>
        <v>825</v>
      </c>
      <c r="B827" s="9" t="s">
        <v>1487</v>
      </c>
      <c r="C827" s="9" t="s">
        <v>7</v>
      </c>
      <c r="D827" s="9" t="s">
        <v>59</v>
      </c>
      <c r="E827" s="8" t="s">
        <v>1488</v>
      </c>
    </row>
    <row r="828" s="2" customFormat="1" ht="22.5" customHeight="1" spans="1:5">
      <c r="A828" s="9">
        <f>826</f>
        <v>826</v>
      </c>
      <c r="B828" s="9" t="s">
        <v>1489</v>
      </c>
      <c r="C828" s="9" t="s">
        <v>7</v>
      </c>
      <c r="D828" s="9" t="s">
        <v>59</v>
      </c>
      <c r="E828" s="8" t="s">
        <v>1490</v>
      </c>
    </row>
    <row r="829" s="2" customFormat="1" ht="22.5" customHeight="1" spans="1:5">
      <c r="A829" s="9">
        <f>827</f>
        <v>827</v>
      </c>
      <c r="B829" s="9" t="s">
        <v>1491</v>
      </c>
      <c r="C829" s="9" t="s">
        <v>7</v>
      </c>
      <c r="D829" s="9" t="s">
        <v>59</v>
      </c>
      <c r="E829" s="8" t="s">
        <v>108</v>
      </c>
    </row>
    <row r="830" s="2" customFormat="1" ht="22.5" customHeight="1" spans="1:5">
      <c r="A830" s="9">
        <f>828</f>
        <v>828</v>
      </c>
      <c r="B830" s="9" t="s">
        <v>1492</v>
      </c>
      <c r="C830" s="9" t="s">
        <v>7</v>
      </c>
      <c r="D830" s="9" t="s">
        <v>59</v>
      </c>
      <c r="E830" s="8" t="s">
        <v>1493</v>
      </c>
    </row>
    <row r="831" s="2" customFormat="1" ht="22.5" customHeight="1" spans="1:5">
      <c r="A831" s="9">
        <f>829</f>
        <v>829</v>
      </c>
      <c r="B831" s="9" t="s">
        <v>1494</v>
      </c>
      <c r="C831" s="9" t="s">
        <v>7</v>
      </c>
      <c r="D831" s="9" t="s">
        <v>11</v>
      </c>
      <c r="E831" s="8" t="s">
        <v>1495</v>
      </c>
    </row>
    <row r="832" s="2" customFormat="1" ht="22.5" customHeight="1" spans="1:5">
      <c r="A832" s="9">
        <f>830</f>
        <v>830</v>
      </c>
      <c r="B832" s="9" t="s">
        <v>1496</v>
      </c>
      <c r="C832" s="9" t="s">
        <v>7</v>
      </c>
      <c r="D832" s="9" t="s">
        <v>34</v>
      </c>
      <c r="E832" s="8" t="s">
        <v>747</v>
      </c>
    </row>
    <row r="833" s="2" customFormat="1" ht="22.5" customHeight="1" spans="1:5">
      <c r="A833" s="9">
        <f>831</f>
        <v>831</v>
      </c>
      <c r="B833" s="9" t="s">
        <v>1497</v>
      </c>
      <c r="C833" s="9" t="s">
        <v>7</v>
      </c>
      <c r="D833" s="9" t="s">
        <v>8</v>
      </c>
      <c r="E833" s="8" t="s">
        <v>1498</v>
      </c>
    </row>
    <row r="834" s="2" customFormat="1" ht="22.5" customHeight="1" spans="1:5">
      <c r="A834" s="9">
        <f>832</f>
        <v>832</v>
      </c>
      <c r="B834" s="9" t="s">
        <v>1499</v>
      </c>
      <c r="C834" s="9" t="s">
        <v>7</v>
      </c>
      <c r="D834" s="9" t="s">
        <v>34</v>
      </c>
      <c r="E834" s="8" t="s">
        <v>951</v>
      </c>
    </row>
    <row r="835" s="2" customFormat="1" ht="22.5" customHeight="1" spans="1:5">
      <c r="A835" s="9">
        <f>833</f>
        <v>833</v>
      </c>
      <c r="B835" s="9" t="s">
        <v>1500</v>
      </c>
      <c r="C835" s="9" t="s">
        <v>7</v>
      </c>
      <c r="D835" s="9" t="s">
        <v>59</v>
      </c>
      <c r="E835" s="8" t="s">
        <v>1339</v>
      </c>
    </row>
    <row r="836" s="2" customFormat="1" ht="22.5" customHeight="1" spans="1:5">
      <c r="A836" s="9">
        <f>834</f>
        <v>834</v>
      </c>
      <c r="B836" s="9" t="s">
        <v>1501</v>
      </c>
      <c r="C836" s="9" t="s">
        <v>7</v>
      </c>
      <c r="D836" s="9" t="s">
        <v>59</v>
      </c>
      <c r="E836" s="8" t="s">
        <v>108</v>
      </c>
    </row>
    <row r="837" s="2" customFormat="1" ht="22.5" customHeight="1" spans="1:5">
      <c r="A837" s="9">
        <f>835</f>
        <v>835</v>
      </c>
      <c r="B837" s="9" t="s">
        <v>1502</v>
      </c>
      <c r="C837" s="9" t="s">
        <v>7</v>
      </c>
      <c r="D837" s="9" t="s">
        <v>54</v>
      </c>
      <c r="E837" s="8" t="s">
        <v>88</v>
      </c>
    </row>
    <row r="838" s="2" customFormat="1" ht="22.5" customHeight="1" spans="1:5">
      <c r="A838" s="9">
        <f>836</f>
        <v>836</v>
      </c>
      <c r="B838" s="9" t="s">
        <v>1503</v>
      </c>
      <c r="C838" s="9" t="s">
        <v>7</v>
      </c>
      <c r="D838" s="9" t="s">
        <v>29</v>
      </c>
      <c r="E838" s="8" t="s">
        <v>1504</v>
      </c>
    </row>
    <row r="839" s="2" customFormat="1" ht="22.5" customHeight="1" spans="1:5">
      <c r="A839" s="9">
        <f>837</f>
        <v>837</v>
      </c>
      <c r="B839" s="9" t="s">
        <v>1505</v>
      </c>
      <c r="C839" s="9" t="s">
        <v>7</v>
      </c>
      <c r="D839" s="9" t="s">
        <v>59</v>
      </c>
      <c r="E839" s="8" t="s">
        <v>1506</v>
      </c>
    </row>
    <row r="840" s="2" customFormat="1" ht="22.5" customHeight="1" spans="1:5">
      <c r="A840" s="9">
        <f>838</f>
        <v>838</v>
      </c>
      <c r="B840" s="9" t="s">
        <v>1507</v>
      </c>
      <c r="C840" s="9" t="s">
        <v>7</v>
      </c>
      <c r="D840" s="9" t="s">
        <v>29</v>
      </c>
      <c r="E840" s="8" t="s">
        <v>1508</v>
      </c>
    </row>
    <row r="841" s="2" customFormat="1" ht="22.5" customHeight="1" spans="1:5">
      <c r="A841" s="9">
        <f>839</f>
        <v>839</v>
      </c>
      <c r="B841" s="9" t="s">
        <v>1509</v>
      </c>
      <c r="C841" s="9" t="s">
        <v>7</v>
      </c>
      <c r="D841" s="9" t="s">
        <v>47</v>
      </c>
      <c r="E841" s="8" t="s">
        <v>1510</v>
      </c>
    </row>
    <row r="842" s="2" customFormat="1" ht="22.5" customHeight="1" spans="1:5">
      <c r="A842" s="9">
        <f>840</f>
        <v>840</v>
      </c>
      <c r="B842" s="9" t="s">
        <v>1511</v>
      </c>
      <c r="C842" s="9" t="s">
        <v>7</v>
      </c>
      <c r="D842" s="9" t="s">
        <v>47</v>
      </c>
      <c r="E842" s="8" t="s">
        <v>1020</v>
      </c>
    </row>
    <row r="843" s="2" customFormat="1" ht="22.5" customHeight="1" spans="1:5">
      <c r="A843" s="9">
        <f>841</f>
        <v>841</v>
      </c>
      <c r="B843" s="9" t="s">
        <v>1512</v>
      </c>
      <c r="C843" s="9" t="s">
        <v>7</v>
      </c>
      <c r="D843" s="9" t="s">
        <v>47</v>
      </c>
      <c r="E843" s="8" t="s">
        <v>747</v>
      </c>
    </row>
    <row r="844" s="2" customFormat="1" ht="22.5" customHeight="1" spans="1:5">
      <c r="A844" s="9">
        <f>842</f>
        <v>842</v>
      </c>
      <c r="B844" s="9" t="s">
        <v>1513</v>
      </c>
      <c r="C844" s="9" t="s">
        <v>7</v>
      </c>
      <c r="D844" s="9" t="s">
        <v>94</v>
      </c>
      <c r="E844" s="8" t="s">
        <v>268</v>
      </c>
    </row>
    <row r="845" s="2" customFormat="1" ht="22.5" customHeight="1" spans="1:5">
      <c r="A845" s="9">
        <f>843</f>
        <v>843</v>
      </c>
      <c r="B845" s="9" t="s">
        <v>1514</v>
      </c>
      <c r="C845" s="9" t="s">
        <v>7</v>
      </c>
      <c r="D845" s="9" t="s">
        <v>26</v>
      </c>
      <c r="E845" s="8" t="s">
        <v>177</v>
      </c>
    </row>
    <row r="846" s="2" customFormat="1" ht="22.5" customHeight="1" spans="1:5">
      <c r="A846" s="9">
        <f>844</f>
        <v>844</v>
      </c>
      <c r="B846" s="9" t="s">
        <v>1515</v>
      </c>
      <c r="C846" s="9" t="s">
        <v>7</v>
      </c>
      <c r="D846" s="9" t="s">
        <v>47</v>
      </c>
      <c r="E846" s="8" t="s">
        <v>1516</v>
      </c>
    </row>
    <row r="847" s="2" customFormat="1" ht="22.5" customHeight="1" spans="1:5">
      <c r="A847" s="9">
        <f>845</f>
        <v>845</v>
      </c>
      <c r="B847" s="9" t="s">
        <v>1517</v>
      </c>
      <c r="C847" s="9" t="s">
        <v>7</v>
      </c>
      <c r="D847" s="9" t="s">
        <v>11</v>
      </c>
      <c r="E847" s="8" t="s">
        <v>108</v>
      </c>
    </row>
    <row r="848" s="2" customFormat="1" ht="22.5" customHeight="1" spans="1:5">
      <c r="A848" s="9">
        <f>846</f>
        <v>846</v>
      </c>
      <c r="B848" s="9" t="s">
        <v>1518</v>
      </c>
      <c r="C848" s="9" t="s">
        <v>7</v>
      </c>
      <c r="D848" s="9" t="s">
        <v>14</v>
      </c>
      <c r="E848" s="8" t="s">
        <v>1519</v>
      </c>
    </row>
    <row r="849" s="2" customFormat="1" ht="22.5" customHeight="1" spans="1:5">
      <c r="A849" s="9">
        <f>847</f>
        <v>847</v>
      </c>
      <c r="B849" s="9" t="s">
        <v>1520</v>
      </c>
      <c r="C849" s="9" t="s">
        <v>7</v>
      </c>
      <c r="D849" s="9" t="s">
        <v>26</v>
      </c>
      <c r="E849" s="8" t="s">
        <v>1521</v>
      </c>
    </row>
    <row r="850" s="2" customFormat="1" ht="22.5" customHeight="1" spans="1:5">
      <c r="A850" s="9">
        <f>848</f>
        <v>848</v>
      </c>
      <c r="B850" s="9" t="s">
        <v>1522</v>
      </c>
      <c r="C850" s="9" t="s">
        <v>7</v>
      </c>
      <c r="D850" s="9" t="s">
        <v>47</v>
      </c>
      <c r="E850" s="8" t="s">
        <v>268</v>
      </c>
    </row>
    <row r="851" s="2" customFormat="1" ht="22.5" customHeight="1" spans="1:5">
      <c r="A851" s="9">
        <f>849</f>
        <v>849</v>
      </c>
      <c r="B851" s="9" t="s">
        <v>1523</v>
      </c>
      <c r="C851" s="9" t="s">
        <v>7</v>
      </c>
      <c r="D851" s="9" t="s">
        <v>126</v>
      </c>
      <c r="E851" s="8" t="s">
        <v>1225</v>
      </c>
    </row>
    <row r="852" s="2" customFormat="1" ht="22.5" customHeight="1" spans="1:5">
      <c r="A852" s="9">
        <f>850</f>
        <v>850</v>
      </c>
      <c r="B852" s="9" t="s">
        <v>1524</v>
      </c>
      <c r="C852" s="9" t="s">
        <v>7</v>
      </c>
      <c r="D852" s="9" t="s">
        <v>14</v>
      </c>
      <c r="E852" s="8" t="s">
        <v>1525</v>
      </c>
    </row>
    <row r="853" s="2" customFormat="1" ht="22.5" customHeight="1" spans="1:5">
      <c r="A853" s="9">
        <f>851</f>
        <v>851</v>
      </c>
      <c r="B853" s="9" t="s">
        <v>1526</v>
      </c>
      <c r="C853" s="9" t="s">
        <v>7</v>
      </c>
      <c r="D853" s="9" t="s">
        <v>26</v>
      </c>
      <c r="E853" s="8" t="s">
        <v>1527</v>
      </c>
    </row>
    <row r="854" s="2" customFormat="1" ht="22.5" customHeight="1" spans="1:5">
      <c r="A854" s="9">
        <f>852</f>
        <v>852</v>
      </c>
      <c r="B854" s="9" t="s">
        <v>1528</v>
      </c>
      <c r="C854" s="9" t="s">
        <v>7</v>
      </c>
      <c r="D854" s="9" t="s">
        <v>47</v>
      </c>
      <c r="E854" s="8" t="s">
        <v>1529</v>
      </c>
    </row>
    <row r="855" s="2" customFormat="1" ht="22.5" customHeight="1" spans="1:5">
      <c r="A855" s="9">
        <f>853</f>
        <v>853</v>
      </c>
      <c r="B855" s="9" t="s">
        <v>1530</v>
      </c>
      <c r="C855" s="9" t="s">
        <v>7</v>
      </c>
      <c r="D855" s="9" t="s">
        <v>59</v>
      </c>
      <c r="E855" s="8" t="s">
        <v>108</v>
      </c>
    </row>
    <row r="856" s="2" customFormat="1" ht="22.5" customHeight="1" spans="1:5">
      <c r="A856" s="9">
        <f>854</f>
        <v>854</v>
      </c>
      <c r="B856" s="9" t="s">
        <v>1531</v>
      </c>
      <c r="C856" s="9" t="s">
        <v>7</v>
      </c>
      <c r="D856" s="9" t="s">
        <v>47</v>
      </c>
      <c r="E856" s="8" t="s">
        <v>1532</v>
      </c>
    </row>
    <row r="857" s="2" customFormat="1" ht="22.5" customHeight="1" spans="1:5">
      <c r="A857" s="9">
        <f>855</f>
        <v>855</v>
      </c>
      <c r="B857" s="9" t="s">
        <v>1533</v>
      </c>
      <c r="C857" s="9" t="s">
        <v>7</v>
      </c>
      <c r="D857" s="9" t="s">
        <v>11</v>
      </c>
      <c r="E857" s="8" t="s">
        <v>1534</v>
      </c>
    </row>
    <row r="858" s="2" customFormat="1" ht="22.5" customHeight="1" spans="1:5">
      <c r="A858" s="9">
        <f>856</f>
        <v>856</v>
      </c>
      <c r="B858" s="9" t="s">
        <v>1535</v>
      </c>
      <c r="C858" s="9" t="s">
        <v>7</v>
      </c>
      <c r="D858" s="9" t="s">
        <v>47</v>
      </c>
      <c r="E858" s="8" t="s">
        <v>1536</v>
      </c>
    </row>
    <row r="859" s="2" customFormat="1" ht="22.5" customHeight="1" spans="1:5">
      <c r="A859" s="9">
        <f>857</f>
        <v>857</v>
      </c>
      <c r="B859" s="9" t="s">
        <v>1537</v>
      </c>
      <c r="C859" s="9" t="s">
        <v>7</v>
      </c>
      <c r="D859" s="9" t="s">
        <v>14</v>
      </c>
      <c r="E859" s="8" t="s">
        <v>1538</v>
      </c>
    </row>
    <row r="860" s="2" customFormat="1" ht="22.5" customHeight="1" spans="1:5">
      <c r="A860" s="9">
        <f>858</f>
        <v>858</v>
      </c>
      <c r="B860" s="9" t="s">
        <v>1539</v>
      </c>
      <c r="C860" s="9" t="s">
        <v>7</v>
      </c>
      <c r="D860" s="9" t="s">
        <v>54</v>
      </c>
      <c r="E860" s="8" t="s">
        <v>1540</v>
      </c>
    </row>
    <row r="861" s="2" customFormat="1" ht="22.5" customHeight="1" spans="1:5">
      <c r="A861" s="9">
        <f>859</f>
        <v>859</v>
      </c>
      <c r="B861" s="9" t="s">
        <v>1541</v>
      </c>
      <c r="C861" s="9" t="s">
        <v>7</v>
      </c>
      <c r="D861" s="9" t="s">
        <v>23</v>
      </c>
      <c r="E861" s="8" t="s">
        <v>108</v>
      </c>
    </row>
    <row r="862" s="2" customFormat="1" ht="22.5" customHeight="1" spans="1:5">
      <c r="A862" s="9">
        <f>860</f>
        <v>860</v>
      </c>
      <c r="B862" s="9" t="s">
        <v>1542</v>
      </c>
      <c r="C862" s="9" t="s">
        <v>7</v>
      </c>
      <c r="D862" s="9" t="s">
        <v>14</v>
      </c>
      <c r="E862" s="8" t="s">
        <v>1543</v>
      </c>
    </row>
    <row r="863" s="2" customFormat="1" ht="22.5" customHeight="1" spans="1:5">
      <c r="A863" s="9">
        <f>861</f>
        <v>861</v>
      </c>
      <c r="B863" s="9" t="s">
        <v>1544</v>
      </c>
      <c r="C863" s="9" t="s">
        <v>7</v>
      </c>
      <c r="D863" s="9" t="s">
        <v>34</v>
      </c>
      <c r="E863" s="8" t="s">
        <v>1545</v>
      </c>
    </row>
    <row r="864" s="2" customFormat="1" ht="22.5" customHeight="1" spans="1:5">
      <c r="A864" s="9">
        <f>862</f>
        <v>862</v>
      </c>
      <c r="B864" s="9" t="s">
        <v>1546</v>
      </c>
      <c r="C864" s="9" t="s">
        <v>7</v>
      </c>
      <c r="D864" s="9" t="s">
        <v>23</v>
      </c>
      <c r="E864" s="8" t="s">
        <v>799</v>
      </c>
    </row>
    <row r="865" s="2" customFormat="1" ht="22.5" customHeight="1" spans="1:5">
      <c r="A865" s="9">
        <f>863</f>
        <v>863</v>
      </c>
      <c r="B865" s="9" t="s">
        <v>1547</v>
      </c>
      <c r="C865" s="9" t="s">
        <v>7</v>
      </c>
      <c r="D865" s="9" t="s">
        <v>94</v>
      </c>
      <c r="E865" s="8" t="s">
        <v>1548</v>
      </c>
    </row>
    <row r="866" s="2" customFormat="1" ht="22.5" customHeight="1" spans="1:5">
      <c r="A866" s="9">
        <f>864</f>
        <v>864</v>
      </c>
      <c r="B866" s="9" t="s">
        <v>1549</v>
      </c>
      <c r="C866" s="9" t="s">
        <v>7</v>
      </c>
      <c r="D866" s="9" t="s">
        <v>59</v>
      </c>
      <c r="E866" s="8" t="s">
        <v>1550</v>
      </c>
    </row>
    <row r="867" s="2" customFormat="1" ht="22.5" customHeight="1" spans="1:5">
      <c r="A867" s="9">
        <f>865</f>
        <v>865</v>
      </c>
      <c r="B867" s="9" t="s">
        <v>1551</v>
      </c>
      <c r="C867" s="9" t="s">
        <v>7</v>
      </c>
      <c r="D867" s="9" t="s">
        <v>14</v>
      </c>
      <c r="E867" s="8" t="s">
        <v>1552</v>
      </c>
    </row>
    <row r="868" s="2" customFormat="1" ht="22.5" customHeight="1" spans="1:5">
      <c r="A868" s="9">
        <f>866</f>
        <v>866</v>
      </c>
      <c r="B868" s="9" t="s">
        <v>1553</v>
      </c>
      <c r="C868" s="9" t="s">
        <v>7</v>
      </c>
      <c r="D868" s="9" t="s">
        <v>94</v>
      </c>
      <c r="E868" s="8" t="s">
        <v>1554</v>
      </c>
    </row>
    <row r="869" s="2" customFormat="1" ht="22.5" customHeight="1" spans="1:5">
      <c r="A869" s="9">
        <f>867</f>
        <v>867</v>
      </c>
      <c r="B869" s="9" t="s">
        <v>1555</v>
      </c>
      <c r="C869" s="9" t="s">
        <v>7</v>
      </c>
      <c r="D869" s="9" t="s">
        <v>11</v>
      </c>
      <c r="E869" s="8" t="s">
        <v>1556</v>
      </c>
    </row>
    <row r="870" s="2" customFormat="1" ht="22.5" customHeight="1" spans="1:5">
      <c r="A870" s="9">
        <f>868</f>
        <v>868</v>
      </c>
      <c r="B870" s="9" t="s">
        <v>1557</v>
      </c>
      <c r="C870" s="9" t="s">
        <v>7</v>
      </c>
      <c r="D870" s="9" t="s">
        <v>182</v>
      </c>
      <c r="E870" s="8" t="s">
        <v>1558</v>
      </c>
    </row>
    <row r="871" s="2" customFormat="1" ht="22.5" customHeight="1" spans="1:5">
      <c r="A871" s="9">
        <f>869</f>
        <v>869</v>
      </c>
      <c r="B871" s="9" t="s">
        <v>1559</v>
      </c>
      <c r="C871" s="9" t="s">
        <v>7</v>
      </c>
      <c r="D871" s="9" t="s">
        <v>34</v>
      </c>
      <c r="E871" s="8" t="s">
        <v>1560</v>
      </c>
    </row>
    <row r="872" s="2" customFormat="1" ht="22.5" customHeight="1" spans="1:5">
      <c r="A872" s="9">
        <f>870</f>
        <v>870</v>
      </c>
      <c r="B872" s="9" t="s">
        <v>1561</v>
      </c>
      <c r="C872" s="9" t="s">
        <v>7</v>
      </c>
      <c r="D872" s="9" t="s">
        <v>59</v>
      </c>
      <c r="E872" s="8" t="s">
        <v>268</v>
      </c>
    </row>
    <row r="873" s="2" customFormat="1" ht="22.5" customHeight="1" spans="1:5">
      <c r="A873" s="9">
        <f>871</f>
        <v>871</v>
      </c>
      <c r="B873" s="9" t="s">
        <v>1562</v>
      </c>
      <c r="C873" s="9" t="s">
        <v>7</v>
      </c>
      <c r="D873" s="9" t="s">
        <v>26</v>
      </c>
      <c r="E873" s="8" t="s">
        <v>1563</v>
      </c>
    </row>
    <row r="874" s="2" customFormat="1" ht="22.5" customHeight="1" spans="1:5">
      <c r="A874" s="9">
        <f>872</f>
        <v>872</v>
      </c>
      <c r="B874" s="9" t="s">
        <v>1564</v>
      </c>
      <c r="C874" s="9" t="s">
        <v>7</v>
      </c>
      <c r="D874" s="9" t="s">
        <v>20</v>
      </c>
      <c r="E874" s="8" t="s">
        <v>1565</v>
      </c>
    </row>
    <row r="875" s="2" customFormat="1" ht="22.5" customHeight="1" spans="1:5">
      <c r="A875" s="9">
        <f>873</f>
        <v>873</v>
      </c>
      <c r="B875" s="9" t="s">
        <v>1566</v>
      </c>
      <c r="C875" s="9" t="s">
        <v>7</v>
      </c>
      <c r="D875" s="9" t="s">
        <v>47</v>
      </c>
      <c r="E875" s="8" t="s">
        <v>48</v>
      </c>
    </row>
    <row r="876" s="2" customFormat="1" ht="22.5" customHeight="1" spans="1:5">
      <c r="A876" s="9">
        <f>874</f>
        <v>874</v>
      </c>
      <c r="B876" s="9" t="s">
        <v>1567</v>
      </c>
      <c r="C876" s="9" t="s">
        <v>7</v>
      </c>
      <c r="D876" s="9" t="s">
        <v>34</v>
      </c>
      <c r="E876" s="8" t="s">
        <v>1568</v>
      </c>
    </row>
    <row r="877" s="2" customFormat="1" ht="22.5" customHeight="1" spans="1:5">
      <c r="A877" s="9">
        <f>875</f>
        <v>875</v>
      </c>
      <c r="B877" s="9" t="s">
        <v>1569</v>
      </c>
      <c r="C877" s="9" t="s">
        <v>7</v>
      </c>
      <c r="D877" s="9" t="s">
        <v>14</v>
      </c>
      <c r="E877" s="8" t="s">
        <v>1570</v>
      </c>
    </row>
    <row r="878" s="2" customFormat="1" ht="22.5" customHeight="1" spans="1:5">
      <c r="A878" s="9">
        <f>876</f>
        <v>876</v>
      </c>
      <c r="B878" s="9" t="s">
        <v>1571</v>
      </c>
      <c r="C878" s="9" t="s">
        <v>7</v>
      </c>
      <c r="D878" s="9" t="s">
        <v>182</v>
      </c>
      <c r="E878" s="8" t="s">
        <v>1572</v>
      </c>
    </row>
    <row r="879" s="2" customFormat="1" ht="22.5" customHeight="1" spans="1:5">
      <c r="A879" s="9">
        <f>877</f>
        <v>877</v>
      </c>
      <c r="B879" s="9" t="s">
        <v>1573</v>
      </c>
      <c r="C879" s="9" t="s">
        <v>7</v>
      </c>
      <c r="D879" s="9" t="s">
        <v>182</v>
      </c>
      <c r="E879" s="8" t="s">
        <v>540</v>
      </c>
    </row>
    <row r="880" s="2" customFormat="1" ht="22.5" customHeight="1" spans="1:5">
      <c r="A880" s="9">
        <f>878</f>
        <v>878</v>
      </c>
      <c r="B880" s="9" t="s">
        <v>1574</v>
      </c>
      <c r="C880" s="9" t="s">
        <v>7</v>
      </c>
      <c r="D880" s="9" t="s">
        <v>26</v>
      </c>
      <c r="E880" s="8" t="s">
        <v>1575</v>
      </c>
    </row>
    <row r="881" s="2" customFormat="1" ht="22.5" customHeight="1" spans="1:5">
      <c r="A881" s="9">
        <f>879</f>
        <v>879</v>
      </c>
      <c r="B881" s="9" t="s">
        <v>1576</v>
      </c>
      <c r="C881" s="9" t="s">
        <v>7</v>
      </c>
      <c r="D881" s="9" t="s">
        <v>11</v>
      </c>
      <c r="E881" s="8" t="s">
        <v>108</v>
      </c>
    </row>
    <row r="882" s="2" customFormat="1" ht="22.5" customHeight="1" spans="1:5">
      <c r="A882" s="9">
        <f>880</f>
        <v>880</v>
      </c>
      <c r="B882" s="9" t="s">
        <v>1577</v>
      </c>
      <c r="C882" s="9" t="s">
        <v>7</v>
      </c>
      <c r="D882" s="9" t="s">
        <v>34</v>
      </c>
      <c r="E882" s="8" t="s">
        <v>1578</v>
      </c>
    </row>
    <row r="883" s="2" customFormat="1" ht="22.5" customHeight="1" spans="1:5">
      <c r="A883" s="9">
        <f>881</f>
        <v>881</v>
      </c>
      <c r="B883" s="9" t="s">
        <v>1579</v>
      </c>
      <c r="C883" s="9" t="s">
        <v>7</v>
      </c>
      <c r="D883" s="9" t="s">
        <v>54</v>
      </c>
      <c r="E883" s="8" t="s">
        <v>1580</v>
      </c>
    </row>
    <row r="884" s="2" customFormat="1" ht="22.5" customHeight="1" spans="1:5">
      <c r="A884" s="9">
        <f>882</f>
        <v>882</v>
      </c>
      <c r="B884" s="9" t="s">
        <v>1581</v>
      </c>
      <c r="C884" s="9" t="s">
        <v>7</v>
      </c>
      <c r="D884" s="9" t="s">
        <v>34</v>
      </c>
      <c r="E884" s="8" t="s">
        <v>1582</v>
      </c>
    </row>
    <row r="885" s="2" customFormat="1" ht="22.5" customHeight="1" spans="1:5">
      <c r="A885" s="9">
        <f>883</f>
        <v>883</v>
      </c>
      <c r="B885" s="9" t="s">
        <v>1583</v>
      </c>
      <c r="C885" s="9" t="s">
        <v>7</v>
      </c>
      <c r="D885" s="9" t="s">
        <v>182</v>
      </c>
      <c r="E885" s="8" t="s">
        <v>1584</v>
      </c>
    </row>
    <row r="886" s="2" customFormat="1" ht="22.5" customHeight="1" spans="1:5">
      <c r="A886" s="9">
        <f>884</f>
        <v>884</v>
      </c>
      <c r="B886" s="9" t="s">
        <v>1585</v>
      </c>
      <c r="C886" s="9" t="s">
        <v>7</v>
      </c>
      <c r="D886" s="9" t="s">
        <v>17</v>
      </c>
      <c r="E886" s="8" t="s">
        <v>1586</v>
      </c>
    </row>
    <row r="887" s="2" customFormat="1" ht="22.5" customHeight="1" spans="1:5">
      <c r="A887" s="9">
        <f>885</f>
        <v>885</v>
      </c>
      <c r="B887" s="9" t="s">
        <v>1587</v>
      </c>
      <c r="C887" s="9" t="s">
        <v>7</v>
      </c>
      <c r="D887" s="9" t="s">
        <v>29</v>
      </c>
      <c r="E887" s="8" t="s">
        <v>1588</v>
      </c>
    </row>
    <row r="888" s="2" customFormat="1" ht="22.5" customHeight="1" spans="1:5">
      <c r="A888" s="9">
        <f>886</f>
        <v>886</v>
      </c>
      <c r="B888" s="9" t="s">
        <v>1589</v>
      </c>
      <c r="C888" s="9" t="s">
        <v>7</v>
      </c>
      <c r="D888" s="9" t="s">
        <v>170</v>
      </c>
      <c r="E888" s="8" t="s">
        <v>1590</v>
      </c>
    </row>
    <row r="889" s="2" customFormat="1" ht="22.5" customHeight="1" spans="1:5">
      <c r="A889" s="9">
        <f>887</f>
        <v>887</v>
      </c>
      <c r="B889" s="9" t="s">
        <v>1591</v>
      </c>
      <c r="C889" s="9" t="s">
        <v>7</v>
      </c>
      <c r="D889" s="9" t="s">
        <v>54</v>
      </c>
      <c r="E889" s="8" t="s">
        <v>1592</v>
      </c>
    </row>
    <row r="890" s="2" customFormat="1" ht="22.5" customHeight="1" spans="1:5">
      <c r="A890" s="9">
        <f>888</f>
        <v>888</v>
      </c>
      <c r="B890" s="9" t="s">
        <v>1593</v>
      </c>
      <c r="C890" s="9" t="s">
        <v>7</v>
      </c>
      <c r="D890" s="9" t="s">
        <v>182</v>
      </c>
      <c r="E890" s="8" t="s">
        <v>1594</v>
      </c>
    </row>
    <row r="891" s="2" customFormat="1" ht="22.5" customHeight="1" spans="1:5">
      <c r="A891" s="9">
        <f>889</f>
        <v>889</v>
      </c>
      <c r="B891" s="9" t="s">
        <v>1595</v>
      </c>
      <c r="C891" s="9" t="s">
        <v>7</v>
      </c>
      <c r="D891" s="9" t="s">
        <v>8</v>
      </c>
      <c r="E891" s="8" t="s">
        <v>1596</v>
      </c>
    </row>
    <row r="892" s="2" customFormat="1" ht="22.5" customHeight="1" spans="1:5">
      <c r="A892" s="9">
        <f>890</f>
        <v>890</v>
      </c>
      <c r="B892" s="9" t="s">
        <v>1597</v>
      </c>
      <c r="C892" s="9" t="s">
        <v>7</v>
      </c>
      <c r="D892" s="9" t="s">
        <v>20</v>
      </c>
      <c r="E892" s="8" t="s">
        <v>1598</v>
      </c>
    </row>
    <row r="893" s="2" customFormat="1" ht="22.5" customHeight="1" spans="1:5">
      <c r="A893" s="9">
        <f>891</f>
        <v>891</v>
      </c>
      <c r="B893" s="9" t="s">
        <v>1599</v>
      </c>
      <c r="C893" s="9" t="s">
        <v>7</v>
      </c>
      <c r="D893" s="9" t="s">
        <v>20</v>
      </c>
      <c r="E893" s="8" t="s">
        <v>1600</v>
      </c>
    </row>
    <row r="894" s="2" customFormat="1" ht="22.5" customHeight="1" spans="1:5">
      <c r="A894" s="9">
        <f>892</f>
        <v>892</v>
      </c>
      <c r="B894" s="9" t="s">
        <v>1601</v>
      </c>
      <c r="C894" s="9" t="s">
        <v>7</v>
      </c>
      <c r="D894" s="9" t="s">
        <v>34</v>
      </c>
      <c r="E894" s="8" t="s">
        <v>1602</v>
      </c>
    </row>
    <row r="895" s="2" customFormat="1" ht="22.5" customHeight="1" spans="1:5">
      <c r="A895" s="9">
        <f>893</f>
        <v>893</v>
      </c>
      <c r="B895" s="9" t="s">
        <v>1603</v>
      </c>
      <c r="C895" s="9" t="s">
        <v>7</v>
      </c>
      <c r="D895" s="9" t="s">
        <v>20</v>
      </c>
      <c r="E895" s="8" t="s">
        <v>1604</v>
      </c>
    </row>
    <row r="896" s="2" customFormat="1" ht="22.5" customHeight="1" spans="1:5">
      <c r="A896" s="9">
        <f>894</f>
        <v>894</v>
      </c>
      <c r="B896" s="9" t="s">
        <v>1605</v>
      </c>
      <c r="C896" s="9" t="s">
        <v>7</v>
      </c>
      <c r="D896" s="9" t="s">
        <v>26</v>
      </c>
      <c r="E896" s="8" t="s">
        <v>1606</v>
      </c>
    </row>
    <row r="897" s="2" customFormat="1" ht="22.5" customHeight="1" spans="1:5">
      <c r="A897" s="9">
        <f>895</f>
        <v>895</v>
      </c>
      <c r="B897" s="9" t="s">
        <v>1607</v>
      </c>
      <c r="C897" s="9" t="s">
        <v>7</v>
      </c>
      <c r="D897" s="9" t="s">
        <v>14</v>
      </c>
      <c r="E897" s="8" t="s">
        <v>172</v>
      </c>
    </row>
    <row r="898" s="2" customFormat="1" ht="22.5" customHeight="1" spans="1:5">
      <c r="A898" s="9">
        <f>896</f>
        <v>896</v>
      </c>
      <c r="B898" s="9" t="s">
        <v>1608</v>
      </c>
      <c r="C898" s="9" t="s">
        <v>7</v>
      </c>
      <c r="D898" s="9" t="s">
        <v>170</v>
      </c>
      <c r="E898" s="8" t="s">
        <v>78</v>
      </c>
    </row>
    <row r="899" s="2" customFormat="1" ht="22.5" customHeight="1" spans="1:5">
      <c r="A899" s="9">
        <f>897</f>
        <v>897</v>
      </c>
      <c r="B899" s="9" t="s">
        <v>1609</v>
      </c>
      <c r="C899" s="9" t="s">
        <v>7</v>
      </c>
      <c r="D899" s="9" t="s">
        <v>20</v>
      </c>
      <c r="E899" s="8" t="s">
        <v>39</v>
      </c>
    </row>
    <row r="900" s="2" customFormat="1" ht="22.5" customHeight="1" spans="1:5">
      <c r="A900" s="9">
        <f>898</f>
        <v>898</v>
      </c>
      <c r="B900" s="9" t="s">
        <v>1610</v>
      </c>
      <c r="C900" s="9" t="s">
        <v>7</v>
      </c>
      <c r="D900" s="9" t="s">
        <v>54</v>
      </c>
      <c r="E900" s="8" t="s">
        <v>88</v>
      </c>
    </row>
    <row r="901" s="2" customFormat="1" ht="22.5" customHeight="1" spans="1:5">
      <c r="A901" s="9">
        <f>899</f>
        <v>899</v>
      </c>
      <c r="B901" s="9" t="s">
        <v>1611</v>
      </c>
      <c r="C901" s="9" t="s">
        <v>7</v>
      </c>
      <c r="D901" s="9" t="s">
        <v>26</v>
      </c>
      <c r="E901" s="8" t="s">
        <v>1612</v>
      </c>
    </row>
    <row r="902" s="2" customFormat="1" ht="22.5" customHeight="1" spans="1:5">
      <c r="A902" s="9">
        <f>900</f>
        <v>900</v>
      </c>
      <c r="B902" s="9" t="s">
        <v>1613</v>
      </c>
      <c r="C902" s="9" t="s">
        <v>7</v>
      </c>
      <c r="D902" s="9" t="s">
        <v>11</v>
      </c>
      <c r="E902" s="8" t="s">
        <v>1257</v>
      </c>
    </row>
    <row r="903" s="2" customFormat="1" ht="22.5" customHeight="1" spans="1:5">
      <c r="A903" s="9">
        <f>901</f>
        <v>901</v>
      </c>
      <c r="B903" s="9" t="s">
        <v>1614</v>
      </c>
      <c r="C903" s="9" t="s">
        <v>7</v>
      </c>
      <c r="D903" s="9" t="s">
        <v>59</v>
      </c>
      <c r="E903" s="8" t="s">
        <v>747</v>
      </c>
    </row>
    <row r="904" s="2" customFormat="1" ht="22.5" customHeight="1" spans="1:5">
      <c r="A904" s="9">
        <f>902</f>
        <v>902</v>
      </c>
      <c r="B904" s="9" t="s">
        <v>1615</v>
      </c>
      <c r="C904" s="9" t="s">
        <v>7</v>
      </c>
      <c r="D904" s="9" t="s">
        <v>11</v>
      </c>
      <c r="E904" s="8" t="s">
        <v>108</v>
      </c>
    </row>
    <row r="905" s="2" customFormat="1" ht="22.5" customHeight="1" spans="1:5">
      <c r="A905" s="9">
        <f>903</f>
        <v>903</v>
      </c>
      <c r="B905" s="9" t="s">
        <v>1616</v>
      </c>
      <c r="C905" s="9" t="s">
        <v>7</v>
      </c>
      <c r="D905" s="9" t="s">
        <v>54</v>
      </c>
      <c r="E905" s="8" t="s">
        <v>1617</v>
      </c>
    </row>
    <row r="906" s="2" customFormat="1" ht="22.5" customHeight="1" spans="1:5">
      <c r="A906" s="9">
        <f>904</f>
        <v>904</v>
      </c>
      <c r="B906" s="9" t="s">
        <v>1618</v>
      </c>
      <c r="C906" s="9" t="s">
        <v>7</v>
      </c>
      <c r="D906" s="9" t="s">
        <v>94</v>
      </c>
      <c r="E906" s="8" t="s">
        <v>317</v>
      </c>
    </row>
    <row r="907" s="2" customFormat="1" ht="22.5" customHeight="1" spans="1:5">
      <c r="A907" s="9">
        <f>905</f>
        <v>905</v>
      </c>
      <c r="B907" s="9" t="s">
        <v>1619</v>
      </c>
      <c r="C907" s="9" t="s">
        <v>7</v>
      </c>
      <c r="D907" s="9" t="s">
        <v>20</v>
      </c>
      <c r="E907" s="8" t="s">
        <v>1620</v>
      </c>
    </row>
    <row r="908" s="2" customFormat="1" ht="22.5" customHeight="1" spans="1:5">
      <c r="A908" s="9">
        <f>906</f>
        <v>906</v>
      </c>
      <c r="B908" s="9" t="s">
        <v>1621</v>
      </c>
      <c r="C908" s="9" t="s">
        <v>7</v>
      </c>
      <c r="D908" s="9" t="s">
        <v>107</v>
      </c>
      <c r="E908" s="8" t="s">
        <v>1274</v>
      </c>
    </row>
    <row r="909" s="2" customFormat="1" ht="22.5" customHeight="1" spans="1:5">
      <c r="A909" s="9">
        <f>907</f>
        <v>907</v>
      </c>
      <c r="B909" s="9" t="s">
        <v>1622</v>
      </c>
      <c r="C909" s="9" t="s">
        <v>7</v>
      </c>
      <c r="D909" s="9" t="s">
        <v>182</v>
      </c>
      <c r="E909" s="8" t="s">
        <v>400</v>
      </c>
    </row>
    <row r="910" s="2" customFormat="1" ht="22.5" customHeight="1" spans="1:5">
      <c r="A910" s="9">
        <f>908</f>
        <v>908</v>
      </c>
      <c r="B910" s="9" t="s">
        <v>1623</v>
      </c>
      <c r="C910" s="9" t="s">
        <v>7</v>
      </c>
      <c r="D910" s="9" t="s">
        <v>11</v>
      </c>
      <c r="E910" s="8" t="s">
        <v>1624</v>
      </c>
    </row>
    <row r="911" s="2" customFormat="1" ht="22.5" customHeight="1" spans="1:5">
      <c r="A911" s="9">
        <f>909</f>
        <v>909</v>
      </c>
      <c r="B911" s="9" t="s">
        <v>1625</v>
      </c>
      <c r="C911" s="9" t="s">
        <v>7</v>
      </c>
      <c r="D911" s="9" t="s">
        <v>170</v>
      </c>
      <c r="E911" s="8" t="s">
        <v>1626</v>
      </c>
    </row>
    <row r="912" s="2" customFormat="1" ht="22.5" customHeight="1" spans="1:5">
      <c r="A912" s="9">
        <f>910</f>
        <v>910</v>
      </c>
      <c r="B912" s="9" t="s">
        <v>1627</v>
      </c>
      <c r="C912" s="9" t="s">
        <v>7</v>
      </c>
      <c r="D912" s="9" t="s">
        <v>170</v>
      </c>
      <c r="E912" s="8" t="s">
        <v>1628</v>
      </c>
    </row>
    <row r="913" s="2" customFormat="1" ht="22.5" customHeight="1" spans="1:5">
      <c r="A913" s="9">
        <f>911</f>
        <v>911</v>
      </c>
      <c r="B913" s="9" t="s">
        <v>1629</v>
      </c>
      <c r="C913" s="9" t="s">
        <v>7</v>
      </c>
      <c r="D913" s="9" t="s">
        <v>26</v>
      </c>
      <c r="E913" s="8" t="s">
        <v>148</v>
      </c>
    </row>
    <row r="914" s="2" customFormat="1" ht="22.5" customHeight="1" spans="1:5">
      <c r="A914" s="9">
        <f>912</f>
        <v>912</v>
      </c>
      <c r="B914" s="9" t="s">
        <v>1630</v>
      </c>
      <c r="C914" s="9" t="s">
        <v>7</v>
      </c>
      <c r="D914" s="9" t="s">
        <v>34</v>
      </c>
      <c r="E914" s="8" t="s">
        <v>1631</v>
      </c>
    </row>
    <row r="915" s="2" customFormat="1" ht="22.5" customHeight="1" spans="1:5">
      <c r="A915" s="9">
        <f>913</f>
        <v>913</v>
      </c>
      <c r="B915" s="9" t="s">
        <v>1632</v>
      </c>
      <c r="C915" s="9" t="s">
        <v>7</v>
      </c>
      <c r="D915" s="9" t="s">
        <v>11</v>
      </c>
      <c r="E915" s="8" t="s">
        <v>467</v>
      </c>
    </row>
    <row r="916" s="2" customFormat="1" ht="22.5" customHeight="1" spans="1:5">
      <c r="A916" s="9">
        <f>914</f>
        <v>914</v>
      </c>
      <c r="B916" s="9" t="s">
        <v>1633</v>
      </c>
      <c r="C916" s="9" t="s">
        <v>7</v>
      </c>
      <c r="D916" s="9" t="s">
        <v>14</v>
      </c>
      <c r="E916" s="8" t="s">
        <v>1634</v>
      </c>
    </row>
    <row r="917" s="2" customFormat="1" ht="22.5" customHeight="1" spans="1:5">
      <c r="A917" s="9">
        <f>915</f>
        <v>915</v>
      </c>
      <c r="B917" s="9" t="s">
        <v>1635</v>
      </c>
      <c r="C917" s="9" t="s">
        <v>7</v>
      </c>
      <c r="D917" s="9" t="s">
        <v>14</v>
      </c>
      <c r="E917" s="8" t="s">
        <v>1636</v>
      </c>
    </row>
    <row r="918" s="2" customFormat="1" ht="22.5" customHeight="1" spans="1:5">
      <c r="A918" s="9">
        <f>916</f>
        <v>916</v>
      </c>
      <c r="B918" s="9" t="s">
        <v>1637</v>
      </c>
      <c r="C918" s="9" t="s">
        <v>7</v>
      </c>
      <c r="D918" s="9" t="s">
        <v>8</v>
      </c>
      <c r="E918" s="8" t="s">
        <v>1638</v>
      </c>
    </row>
    <row r="919" s="2" customFormat="1" ht="22.5" customHeight="1" spans="1:5">
      <c r="A919" s="9">
        <f>917</f>
        <v>917</v>
      </c>
      <c r="B919" s="9" t="s">
        <v>1639</v>
      </c>
      <c r="C919" s="9" t="s">
        <v>7</v>
      </c>
      <c r="D919" s="9" t="s">
        <v>11</v>
      </c>
      <c r="E919" s="8" t="s">
        <v>148</v>
      </c>
    </row>
    <row r="920" s="2" customFormat="1" ht="22.5" customHeight="1" spans="1:5">
      <c r="A920" s="9">
        <f>918</f>
        <v>918</v>
      </c>
      <c r="B920" s="9" t="s">
        <v>1640</v>
      </c>
      <c r="C920" s="9" t="s">
        <v>7</v>
      </c>
      <c r="D920" s="9" t="s">
        <v>20</v>
      </c>
      <c r="E920" s="8" t="s">
        <v>268</v>
      </c>
    </row>
    <row r="921" s="2" customFormat="1" ht="22.5" customHeight="1" spans="1:5">
      <c r="A921" s="9">
        <f>919</f>
        <v>919</v>
      </c>
      <c r="B921" s="9" t="s">
        <v>1641</v>
      </c>
      <c r="C921" s="9" t="s">
        <v>7</v>
      </c>
      <c r="D921" s="9" t="s">
        <v>107</v>
      </c>
      <c r="E921" s="8" t="s">
        <v>1642</v>
      </c>
    </row>
    <row r="922" s="2" customFormat="1" ht="22.5" customHeight="1" spans="1:5">
      <c r="A922" s="9">
        <f>920</f>
        <v>920</v>
      </c>
      <c r="B922" s="9" t="s">
        <v>1643</v>
      </c>
      <c r="C922" s="9" t="s">
        <v>7</v>
      </c>
      <c r="D922" s="9" t="s">
        <v>34</v>
      </c>
      <c r="E922" s="8" t="s">
        <v>1644</v>
      </c>
    </row>
    <row r="923" s="2" customFormat="1" ht="22.5" customHeight="1" spans="1:5">
      <c r="A923" s="9">
        <f>921</f>
        <v>921</v>
      </c>
      <c r="B923" s="9" t="s">
        <v>1645</v>
      </c>
      <c r="C923" s="9" t="s">
        <v>7</v>
      </c>
      <c r="D923" s="9" t="s">
        <v>94</v>
      </c>
      <c r="E923" s="8" t="s">
        <v>1646</v>
      </c>
    </row>
    <row r="924" s="2" customFormat="1" ht="22.5" customHeight="1" spans="1:5">
      <c r="A924" s="9">
        <f>922</f>
        <v>922</v>
      </c>
      <c r="B924" s="9" t="s">
        <v>1647</v>
      </c>
      <c r="C924" s="9" t="s">
        <v>7</v>
      </c>
      <c r="D924" s="9" t="s">
        <v>23</v>
      </c>
      <c r="E924" s="8" t="s">
        <v>1648</v>
      </c>
    </row>
    <row r="925" s="2" customFormat="1" ht="22.5" customHeight="1" spans="1:5">
      <c r="A925" s="9">
        <f>923</f>
        <v>923</v>
      </c>
      <c r="B925" s="9" t="s">
        <v>1649</v>
      </c>
      <c r="C925" s="9" t="s">
        <v>7</v>
      </c>
      <c r="D925" s="9" t="s">
        <v>59</v>
      </c>
      <c r="E925" s="8" t="s">
        <v>1650</v>
      </c>
    </row>
    <row r="926" s="2" customFormat="1" ht="22.5" customHeight="1" spans="1:5">
      <c r="A926" s="9">
        <f>924</f>
        <v>924</v>
      </c>
      <c r="B926" s="9" t="s">
        <v>1651</v>
      </c>
      <c r="C926" s="9" t="s">
        <v>7</v>
      </c>
      <c r="D926" s="9" t="s">
        <v>34</v>
      </c>
      <c r="E926" s="8" t="s">
        <v>1652</v>
      </c>
    </row>
    <row r="927" s="2" customFormat="1" ht="22.5" customHeight="1" spans="1:5">
      <c r="A927" s="9">
        <f>925</f>
        <v>925</v>
      </c>
      <c r="B927" s="9" t="s">
        <v>1653</v>
      </c>
      <c r="C927" s="9" t="s">
        <v>7</v>
      </c>
      <c r="D927" s="9" t="s">
        <v>20</v>
      </c>
      <c r="E927" s="8" t="s">
        <v>1654</v>
      </c>
    </row>
    <row r="928" s="2" customFormat="1" ht="22.5" customHeight="1" spans="1:5">
      <c r="A928" s="9">
        <f>926</f>
        <v>926</v>
      </c>
      <c r="B928" s="9" t="s">
        <v>1655</v>
      </c>
      <c r="C928" s="9" t="s">
        <v>7</v>
      </c>
      <c r="D928" s="9" t="s">
        <v>182</v>
      </c>
      <c r="E928" s="8" t="s">
        <v>1020</v>
      </c>
    </row>
    <row r="929" s="2" customFormat="1" ht="22.5" customHeight="1" spans="1:5">
      <c r="A929" s="9">
        <f>927</f>
        <v>927</v>
      </c>
      <c r="B929" s="9" t="s">
        <v>1656</v>
      </c>
      <c r="C929" s="9" t="s">
        <v>7</v>
      </c>
      <c r="D929" s="9" t="s">
        <v>26</v>
      </c>
      <c r="E929" s="8" t="s">
        <v>1657</v>
      </c>
    </row>
    <row r="930" s="2" customFormat="1" ht="22.5" customHeight="1" spans="1:5">
      <c r="A930" s="9">
        <f>928</f>
        <v>928</v>
      </c>
      <c r="B930" s="9" t="s">
        <v>1658</v>
      </c>
      <c r="C930" s="9" t="s">
        <v>7</v>
      </c>
      <c r="D930" s="9" t="s">
        <v>59</v>
      </c>
      <c r="E930" s="8" t="s">
        <v>1456</v>
      </c>
    </row>
    <row r="931" s="2" customFormat="1" ht="22.5" customHeight="1" spans="1:5">
      <c r="A931" s="9">
        <f>929</f>
        <v>929</v>
      </c>
      <c r="B931" s="9" t="s">
        <v>1659</v>
      </c>
      <c r="C931" s="9" t="s">
        <v>7</v>
      </c>
      <c r="D931" s="9" t="s">
        <v>34</v>
      </c>
      <c r="E931" s="8" t="s">
        <v>1660</v>
      </c>
    </row>
    <row r="932" s="2" customFormat="1" ht="22.5" customHeight="1" spans="1:5">
      <c r="A932" s="9">
        <f>930</f>
        <v>930</v>
      </c>
      <c r="B932" s="9" t="s">
        <v>1661</v>
      </c>
      <c r="C932" s="9" t="s">
        <v>7</v>
      </c>
      <c r="D932" s="9" t="s">
        <v>182</v>
      </c>
      <c r="E932" s="8" t="s">
        <v>1662</v>
      </c>
    </row>
    <row r="933" s="2" customFormat="1" ht="22.5" customHeight="1" spans="1:5">
      <c r="A933" s="9">
        <f>931</f>
        <v>931</v>
      </c>
      <c r="B933" s="9" t="s">
        <v>1663</v>
      </c>
      <c r="C933" s="9" t="s">
        <v>7</v>
      </c>
      <c r="D933" s="9" t="s">
        <v>107</v>
      </c>
      <c r="E933" s="8" t="s">
        <v>1664</v>
      </c>
    </row>
    <row r="934" s="2" customFormat="1" ht="22.5" customHeight="1" spans="1:5">
      <c r="A934" s="9">
        <f>932</f>
        <v>932</v>
      </c>
      <c r="B934" s="9" t="s">
        <v>1665</v>
      </c>
      <c r="C934" s="9" t="s">
        <v>7</v>
      </c>
      <c r="D934" s="9" t="s">
        <v>17</v>
      </c>
      <c r="E934" s="8" t="s">
        <v>199</v>
      </c>
    </row>
    <row r="935" s="2" customFormat="1" ht="22.5" customHeight="1" spans="1:5">
      <c r="A935" s="9">
        <f>933</f>
        <v>933</v>
      </c>
      <c r="B935" s="9" t="s">
        <v>1666</v>
      </c>
      <c r="C935" s="9" t="s">
        <v>7</v>
      </c>
      <c r="D935" s="9" t="s">
        <v>34</v>
      </c>
      <c r="E935" s="8" t="s">
        <v>1074</v>
      </c>
    </row>
    <row r="936" s="2" customFormat="1" ht="22.5" customHeight="1" spans="1:5">
      <c r="A936" s="9">
        <f>934</f>
        <v>934</v>
      </c>
      <c r="B936" s="9" t="s">
        <v>1667</v>
      </c>
      <c r="C936" s="9" t="s">
        <v>7</v>
      </c>
      <c r="D936" s="9" t="s">
        <v>26</v>
      </c>
      <c r="E936" s="8" t="s">
        <v>1668</v>
      </c>
    </row>
    <row r="937" s="2" customFormat="1" ht="22.5" customHeight="1" spans="1:5">
      <c r="A937" s="9">
        <f>935</f>
        <v>935</v>
      </c>
      <c r="B937" s="9" t="s">
        <v>1669</v>
      </c>
      <c r="C937" s="9" t="s">
        <v>7</v>
      </c>
      <c r="D937" s="9" t="s">
        <v>20</v>
      </c>
      <c r="E937" s="8" t="s">
        <v>1186</v>
      </c>
    </row>
    <row r="938" s="2" customFormat="1" ht="22.5" customHeight="1" spans="1:5">
      <c r="A938" s="9">
        <f>936</f>
        <v>936</v>
      </c>
      <c r="B938" s="9" t="s">
        <v>1670</v>
      </c>
      <c r="C938" s="9" t="s">
        <v>7</v>
      </c>
      <c r="D938" s="9" t="s">
        <v>59</v>
      </c>
      <c r="E938" s="8" t="s">
        <v>148</v>
      </c>
    </row>
    <row r="939" s="2" customFormat="1" ht="22.5" customHeight="1" spans="1:5">
      <c r="A939" s="9">
        <f>937</f>
        <v>937</v>
      </c>
      <c r="B939" s="9" t="s">
        <v>1671</v>
      </c>
      <c r="C939" s="9" t="s">
        <v>7</v>
      </c>
      <c r="D939" s="9" t="s">
        <v>59</v>
      </c>
      <c r="E939" s="8" t="s">
        <v>1672</v>
      </c>
    </row>
    <row r="940" s="2" customFormat="1" ht="22.5" customHeight="1" spans="1:5">
      <c r="A940" s="9">
        <f>938</f>
        <v>938</v>
      </c>
      <c r="B940" s="9" t="s">
        <v>1673</v>
      </c>
      <c r="C940" s="9" t="s">
        <v>7</v>
      </c>
      <c r="D940" s="9" t="s">
        <v>14</v>
      </c>
      <c r="E940" s="8" t="s">
        <v>1674</v>
      </c>
    </row>
    <row r="941" s="2" customFormat="1" ht="22.5" customHeight="1" spans="1:5">
      <c r="A941" s="9">
        <f>939</f>
        <v>939</v>
      </c>
      <c r="B941" s="9" t="s">
        <v>1675</v>
      </c>
      <c r="C941" s="9" t="s">
        <v>7</v>
      </c>
      <c r="D941" s="9" t="s">
        <v>47</v>
      </c>
      <c r="E941" s="8" t="s">
        <v>1676</v>
      </c>
    </row>
    <row r="942" s="2" customFormat="1" ht="22.5" customHeight="1" spans="1:5">
      <c r="A942" s="9">
        <f>940</f>
        <v>940</v>
      </c>
      <c r="B942" s="9" t="s">
        <v>1677</v>
      </c>
      <c r="C942" s="9" t="s">
        <v>7</v>
      </c>
      <c r="D942" s="9" t="s">
        <v>182</v>
      </c>
      <c r="E942" s="8" t="s">
        <v>469</v>
      </c>
    </row>
    <row r="943" s="2" customFormat="1" ht="22.5" customHeight="1" spans="1:5">
      <c r="A943" s="9">
        <f>941</f>
        <v>941</v>
      </c>
      <c r="B943" s="9" t="s">
        <v>1678</v>
      </c>
      <c r="C943" s="9" t="s">
        <v>7</v>
      </c>
      <c r="D943" s="9" t="s">
        <v>29</v>
      </c>
      <c r="E943" s="8" t="s">
        <v>1679</v>
      </c>
    </row>
    <row r="944" s="2" customFormat="1" ht="22.5" customHeight="1" spans="1:5">
      <c r="A944" s="9">
        <f>942</f>
        <v>942</v>
      </c>
      <c r="B944" s="9" t="s">
        <v>1680</v>
      </c>
      <c r="C944" s="9" t="s">
        <v>7</v>
      </c>
      <c r="D944" s="9" t="s">
        <v>20</v>
      </c>
      <c r="E944" s="8" t="s">
        <v>1681</v>
      </c>
    </row>
    <row r="945" s="2" customFormat="1" ht="22.5" customHeight="1" spans="1:5">
      <c r="A945" s="9">
        <f>943</f>
        <v>943</v>
      </c>
      <c r="B945" s="9" t="s">
        <v>1682</v>
      </c>
      <c r="C945" s="9" t="s">
        <v>7</v>
      </c>
      <c r="D945" s="9" t="s">
        <v>23</v>
      </c>
      <c r="E945" s="8" t="s">
        <v>1683</v>
      </c>
    </row>
    <row r="946" s="2" customFormat="1" ht="22.5" customHeight="1" spans="1:5">
      <c r="A946" s="9">
        <f>944</f>
        <v>944</v>
      </c>
      <c r="B946" s="9" t="s">
        <v>1684</v>
      </c>
      <c r="C946" s="9" t="s">
        <v>7</v>
      </c>
      <c r="D946" s="9" t="s">
        <v>94</v>
      </c>
      <c r="E946" s="8" t="s">
        <v>1685</v>
      </c>
    </row>
    <row r="947" s="2" customFormat="1" ht="22.5" customHeight="1" spans="1:5">
      <c r="A947" s="9">
        <f>945</f>
        <v>945</v>
      </c>
      <c r="B947" s="9" t="s">
        <v>1686</v>
      </c>
      <c r="C947" s="9" t="s">
        <v>7</v>
      </c>
      <c r="D947" s="9" t="s">
        <v>17</v>
      </c>
      <c r="E947" s="8" t="s">
        <v>1687</v>
      </c>
    </row>
    <row r="948" s="2" customFormat="1" ht="22.5" customHeight="1" spans="1:5">
      <c r="A948" s="9">
        <f>946</f>
        <v>946</v>
      </c>
      <c r="B948" s="9" t="s">
        <v>1688</v>
      </c>
      <c r="C948" s="9" t="s">
        <v>7</v>
      </c>
      <c r="D948" s="9" t="s">
        <v>26</v>
      </c>
      <c r="E948" s="8" t="s">
        <v>148</v>
      </c>
    </row>
    <row r="949" s="2" customFormat="1" ht="22.5" customHeight="1" spans="1:5">
      <c r="A949" s="9">
        <f>947</f>
        <v>947</v>
      </c>
      <c r="B949" s="9" t="s">
        <v>1689</v>
      </c>
      <c r="C949" s="9" t="s">
        <v>7</v>
      </c>
      <c r="D949" s="9" t="s">
        <v>29</v>
      </c>
      <c r="E949" s="8" t="s">
        <v>435</v>
      </c>
    </row>
    <row r="950" s="2" customFormat="1" ht="22.5" customHeight="1" spans="1:5">
      <c r="A950" s="9">
        <f>948</f>
        <v>948</v>
      </c>
      <c r="B950" s="9" t="s">
        <v>1690</v>
      </c>
      <c r="C950" s="9" t="s">
        <v>7</v>
      </c>
      <c r="D950" s="9" t="s">
        <v>54</v>
      </c>
      <c r="E950" s="8" t="s">
        <v>1691</v>
      </c>
    </row>
    <row r="951" s="2" customFormat="1" ht="22.5" customHeight="1" spans="1:5">
      <c r="A951" s="9">
        <f>949</f>
        <v>949</v>
      </c>
      <c r="B951" s="9" t="s">
        <v>1692</v>
      </c>
      <c r="C951" s="9" t="s">
        <v>7</v>
      </c>
      <c r="D951" s="9" t="s">
        <v>47</v>
      </c>
      <c r="E951" s="8" t="s">
        <v>1693</v>
      </c>
    </row>
    <row r="952" s="2" customFormat="1" ht="22.5" customHeight="1" spans="1:5">
      <c r="A952" s="9">
        <f>950</f>
        <v>950</v>
      </c>
      <c r="B952" s="9" t="s">
        <v>1694</v>
      </c>
      <c r="C952" s="9" t="s">
        <v>7</v>
      </c>
      <c r="D952" s="9" t="s">
        <v>26</v>
      </c>
      <c r="E952" s="8" t="s">
        <v>428</v>
      </c>
    </row>
    <row r="953" s="2" customFormat="1" ht="22.5" customHeight="1" spans="1:5">
      <c r="A953" s="9">
        <f>951</f>
        <v>951</v>
      </c>
      <c r="B953" s="9" t="s">
        <v>1695</v>
      </c>
      <c r="C953" s="9" t="s">
        <v>7</v>
      </c>
      <c r="D953" s="9" t="s">
        <v>34</v>
      </c>
      <c r="E953" s="8" t="s">
        <v>1696</v>
      </c>
    </row>
    <row r="954" s="2" customFormat="1" ht="22.5" customHeight="1" spans="1:5">
      <c r="A954" s="9">
        <f>952</f>
        <v>952</v>
      </c>
      <c r="B954" s="9" t="s">
        <v>1697</v>
      </c>
      <c r="C954" s="9" t="s">
        <v>7</v>
      </c>
      <c r="D954" s="9" t="s">
        <v>8</v>
      </c>
      <c r="E954" s="8" t="s">
        <v>1698</v>
      </c>
    </row>
    <row r="955" s="2" customFormat="1" ht="22.5" customHeight="1" spans="1:5">
      <c r="A955" s="9">
        <f>953</f>
        <v>953</v>
      </c>
      <c r="B955" s="9" t="s">
        <v>1699</v>
      </c>
      <c r="C955" s="9" t="s">
        <v>7</v>
      </c>
      <c r="D955" s="9" t="s">
        <v>11</v>
      </c>
      <c r="E955" s="8" t="s">
        <v>1617</v>
      </c>
    </row>
    <row r="956" s="2" customFormat="1" ht="22.5" customHeight="1" spans="1:5">
      <c r="A956" s="9">
        <f>954</f>
        <v>954</v>
      </c>
      <c r="B956" s="9" t="s">
        <v>1700</v>
      </c>
      <c r="C956" s="9" t="s">
        <v>7</v>
      </c>
      <c r="D956" s="9" t="s">
        <v>126</v>
      </c>
      <c r="E956" s="8" t="s">
        <v>1701</v>
      </c>
    </row>
    <row r="957" s="2" customFormat="1" ht="22.5" customHeight="1" spans="1:5">
      <c r="A957" s="9">
        <f>955</f>
        <v>955</v>
      </c>
      <c r="B957" s="9" t="s">
        <v>1702</v>
      </c>
      <c r="C957" s="9" t="s">
        <v>7</v>
      </c>
      <c r="D957" s="9" t="s">
        <v>59</v>
      </c>
      <c r="E957" s="8" t="s">
        <v>295</v>
      </c>
    </row>
    <row r="958" s="2" customFormat="1" ht="22.5" customHeight="1" spans="1:5">
      <c r="A958" s="9">
        <f>956</f>
        <v>956</v>
      </c>
      <c r="B958" s="9" t="s">
        <v>1703</v>
      </c>
      <c r="C958" s="9" t="s">
        <v>7</v>
      </c>
      <c r="D958" s="9" t="s">
        <v>23</v>
      </c>
      <c r="E958" s="8" t="s">
        <v>332</v>
      </c>
    </row>
    <row r="959" s="2" customFormat="1" ht="22.5" customHeight="1" spans="1:5">
      <c r="A959" s="9">
        <f>957</f>
        <v>957</v>
      </c>
      <c r="B959" s="9" t="s">
        <v>1704</v>
      </c>
      <c r="C959" s="9" t="s">
        <v>7</v>
      </c>
      <c r="D959" s="9" t="s">
        <v>23</v>
      </c>
      <c r="E959" s="8" t="s">
        <v>199</v>
      </c>
    </row>
    <row r="960" s="2" customFormat="1" ht="22.5" customHeight="1" spans="1:5">
      <c r="A960" s="9">
        <f>958</f>
        <v>958</v>
      </c>
      <c r="B960" s="9" t="s">
        <v>1705</v>
      </c>
      <c r="C960" s="9" t="s">
        <v>7</v>
      </c>
      <c r="D960" s="9" t="s">
        <v>29</v>
      </c>
      <c r="E960" s="8" t="s">
        <v>101</v>
      </c>
    </row>
    <row r="961" s="2" customFormat="1" ht="22.5" customHeight="1" spans="1:5">
      <c r="A961" s="9">
        <f>959</f>
        <v>959</v>
      </c>
      <c r="B961" s="9" t="s">
        <v>1706</v>
      </c>
      <c r="C961" s="9" t="s">
        <v>7</v>
      </c>
      <c r="D961" s="9" t="s">
        <v>47</v>
      </c>
      <c r="E961" s="8" t="s">
        <v>1707</v>
      </c>
    </row>
    <row r="962" s="2" customFormat="1" ht="22.5" customHeight="1" spans="1:5">
      <c r="A962" s="9">
        <f>960</f>
        <v>960</v>
      </c>
      <c r="B962" s="9" t="s">
        <v>1708</v>
      </c>
      <c r="C962" s="9" t="s">
        <v>7</v>
      </c>
      <c r="D962" s="9" t="s">
        <v>34</v>
      </c>
      <c r="E962" s="8" t="s">
        <v>890</v>
      </c>
    </row>
    <row r="963" s="2" customFormat="1" ht="22.5" customHeight="1" spans="1:5">
      <c r="A963" s="9">
        <f>961</f>
        <v>961</v>
      </c>
      <c r="B963" s="9" t="s">
        <v>1709</v>
      </c>
      <c r="C963" s="9" t="s">
        <v>7</v>
      </c>
      <c r="D963" s="9" t="s">
        <v>182</v>
      </c>
      <c r="E963" s="8" t="s">
        <v>1089</v>
      </c>
    </row>
    <row r="964" s="2" customFormat="1" ht="22.5" customHeight="1" spans="1:5">
      <c r="A964" s="9">
        <f>962</f>
        <v>962</v>
      </c>
      <c r="B964" s="9" t="s">
        <v>1710</v>
      </c>
      <c r="C964" s="9" t="s">
        <v>7</v>
      </c>
      <c r="D964" s="9" t="s">
        <v>20</v>
      </c>
      <c r="E964" s="8" t="s">
        <v>1711</v>
      </c>
    </row>
    <row r="965" s="2" customFormat="1" ht="22.5" customHeight="1" spans="1:5">
      <c r="A965" s="9">
        <f>963</f>
        <v>963</v>
      </c>
      <c r="B965" s="9" t="s">
        <v>1712</v>
      </c>
      <c r="C965" s="9" t="s">
        <v>7</v>
      </c>
      <c r="D965" s="9" t="s">
        <v>11</v>
      </c>
      <c r="E965" s="8" t="s">
        <v>1452</v>
      </c>
    </row>
    <row r="966" s="2" customFormat="1" ht="22.5" customHeight="1" spans="1:5">
      <c r="A966" s="9">
        <f>964</f>
        <v>964</v>
      </c>
      <c r="B966" s="9" t="s">
        <v>1713</v>
      </c>
      <c r="C966" s="9" t="s">
        <v>7</v>
      </c>
      <c r="D966" s="9" t="s">
        <v>11</v>
      </c>
      <c r="E966" s="8" t="s">
        <v>1714</v>
      </c>
    </row>
    <row r="967" s="2" customFormat="1" ht="22.5" customHeight="1" spans="1:5">
      <c r="A967" s="9">
        <f>965</f>
        <v>965</v>
      </c>
      <c r="B967" s="9" t="s">
        <v>1715</v>
      </c>
      <c r="C967" s="9" t="s">
        <v>7</v>
      </c>
      <c r="D967" s="9" t="s">
        <v>20</v>
      </c>
      <c r="E967" s="8" t="s">
        <v>1716</v>
      </c>
    </row>
    <row r="968" s="2" customFormat="1" ht="22.5" customHeight="1" spans="1:5">
      <c r="A968" s="9">
        <f>966</f>
        <v>966</v>
      </c>
      <c r="B968" s="9" t="s">
        <v>1717</v>
      </c>
      <c r="C968" s="9" t="s">
        <v>7</v>
      </c>
      <c r="D968" s="9" t="s">
        <v>107</v>
      </c>
      <c r="E968" s="8" t="s">
        <v>221</v>
      </c>
    </row>
    <row r="969" s="2" customFormat="1" ht="22.5" customHeight="1" spans="1:5">
      <c r="A969" s="9">
        <f>967</f>
        <v>967</v>
      </c>
      <c r="B969" s="9" t="s">
        <v>1718</v>
      </c>
      <c r="C969" s="9" t="s">
        <v>7</v>
      </c>
      <c r="D969" s="9" t="s">
        <v>59</v>
      </c>
      <c r="E969" s="8" t="s">
        <v>268</v>
      </c>
    </row>
    <row r="970" s="2" customFormat="1" ht="22.5" customHeight="1" spans="1:5">
      <c r="A970" s="9">
        <f>968</f>
        <v>968</v>
      </c>
      <c r="B970" s="9" t="s">
        <v>1719</v>
      </c>
      <c r="C970" s="9" t="s">
        <v>7</v>
      </c>
      <c r="D970" s="9" t="s">
        <v>11</v>
      </c>
      <c r="E970" s="8" t="s">
        <v>1720</v>
      </c>
    </row>
    <row r="971" s="2" customFormat="1" ht="22.5" customHeight="1" spans="1:5">
      <c r="A971" s="9">
        <f>969</f>
        <v>969</v>
      </c>
      <c r="B971" s="9" t="s">
        <v>1721</v>
      </c>
      <c r="C971" s="9" t="s">
        <v>7</v>
      </c>
      <c r="D971" s="9" t="s">
        <v>20</v>
      </c>
      <c r="E971" s="8" t="s">
        <v>1722</v>
      </c>
    </row>
    <row r="972" s="2" customFormat="1" ht="22.5" customHeight="1" spans="1:5">
      <c r="A972" s="9">
        <f>970</f>
        <v>970</v>
      </c>
      <c r="B972" s="9" t="s">
        <v>1723</v>
      </c>
      <c r="C972" s="9" t="s">
        <v>7</v>
      </c>
      <c r="D972" s="9" t="s">
        <v>170</v>
      </c>
      <c r="E972" s="8" t="s">
        <v>177</v>
      </c>
    </row>
    <row r="973" s="2" customFormat="1" ht="22.5" customHeight="1" spans="1:5">
      <c r="A973" s="9">
        <f>971</f>
        <v>971</v>
      </c>
      <c r="B973" s="9" t="s">
        <v>1724</v>
      </c>
      <c r="C973" s="9" t="s">
        <v>7</v>
      </c>
      <c r="D973" s="9" t="s">
        <v>14</v>
      </c>
      <c r="E973" s="8" t="s">
        <v>1725</v>
      </c>
    </row>
    <row r="974" s="2" customFormat="1" ht="22.5" customHeight="1" spans="1:5">
      <c r="A974" s="9">
        <f>972</f>
        <v>972</v>
      </c>
      <c r="B974" s="9" t="s">
        <v>1726</v>
      </c>
      <c r="C974" s="9" t="s">
        <v>7</v>
      </c>
      <c r="D974" s="9" t="s">
        <v>47</v>
      </c>
      <c r="E974" s="8" t="s">
        <v>305</v>
      </c>
    </row>
    <row r="975" s="2" customFormat="1" ht="22.5" customHeight="1" spans="1:5">
      <c r="A975" s="9">
        <f>973</f>
        <v>973</v>
      </c>
      <c r="B975" s="9" t="s">
        <v>1727</v>
      </c>
      <c r="C975" s="9" t="s">
        <v>7</v>
      </c>
      <c r="D975" s="9" t="s">
        <v>54</v>
      </c>
      <c r="E975" s="8" t="s">
        <v>1728</v>
      </c>
    </row>
    <row r="976" s="2" customFormat="1" ht="22.5" customHeight="1" spans="1:5">
      <c r="A976" s="9">
        <f>974</f>
        <v>974</v>
      </c>
      <c r="B976" s="9" t="s">
        <v>1729</v>
      </c>
      <c r="C976" s="9" t="s">
        <v>7</v>
      </c>
      <c r="D976" s="9" t="s">
        <v>26</v>
      </c>
      <c r="E976" s="8" t="s">
        <v>180</v>
      </c>
    </row>
    <row r="977" s="2" customFormat="1" ht="22.5" customHeight="1" spans="1:5">
      <c r="A977" s="9">
        <f>975</f>
        <v>975</v>
      </c>
      <c r="B977" s="9" t="s">
        <v>1730</v>
      </c>
      <c r="C977" s="9" t="s">
        <v>7</v>
      </c>
      <c r="D977" s="9" t="s">
        <v>126</v>
      </c>
      <c r="E977" s="8" t="s">
        <v>1731</v>
      </c>
    </row>
    <row r="978" s="2" customFormat="1" ht="22.5" customHeight="1" spans="1:5">
      <c r="A978" s="9">
        <f>976</f>
        <v>976</v>
      </c>
      <c r="B978" s="9" t="s">
        <v>1732</v>
      </c>
      <c r="C978" s="9" t="s">
        <v>7</v>
      </c>
      <c r="D978" s="9" t="s">
        <v>26</v>
      </c>
      <c r="E978" s="8" t="s">
        <v>1733</v>
      </c>
    </row>
    <row r="979" s="2" customFormat="1" ht="22.5" customHeight="1" spans="1:5">
      <c r="A979" s="9">
        <f>977</f>
        <v>977</v>
      </c>
      <c r="B979" s="9" t="s">
        <v>1734</v>
      </c>
      <c r="C979" s="9" t="s">
        <v>7</v>
      </c>
      <c r="D979" s="9" t="s">
        <v>47</v>
      </c>
      <c r="E979" s="8" t="s">
        <v>1674</v>
      </c>
    </row>
    <row r="980" s="2" customFormat="1" ht="22.5" customHeight="1" spans="1:5">
      <c r="A980" s="9">
        <f>978</f>
        <v>978</v>
      </c>
      <c r="B980" s="9" t="s">
        <v>1735</v>
      </c>
      <c r="C980" s="9" t="s">
        <v>7</v>
      </c>
      <c r="D980" s="9" t="s">
        <v>59</v>
      </c>
      <c r="E980" s="8" t="s">
        <v>1736</v>
      </c>
    </row>
    <row r="981" s="2" customFormat="1" ht="22.5" customHeight="1" spans="1:5">
      <c r="A981" s="9">
        <f>979</f>
        <v>979</v>
      </c>
      <c r="B981" s="9" t="s">
        <v>1737</v>
      </c>
      <c r="C981" s="9" t="s">
        <v>7</v>
      </c>
      <c r="D981" s="9" t="s">
        <v>94</v>
      </c>
      <c r="E981" s="8" t="s">
        <v>1738</v>
      </c>
    </row>
    <row r="982" s="2" customFormat="1" ht="22.5" customHeight="1" spans="1:5">
      <c r="A982" s="9">
        <f>980</f>
        <v>980</v>
      </c>
      <c r="B982" s="9" t="s">
        <v>1739</v>
      </c>
      <c r="C982" s="9" t="s">
        <v>7</v>
      </c>
      <c r="D982" s="9" t="s">
        <v>20</v>
      </c>
      <c r="E982" s="8" t="s">
        <v>1740</v>
      </c>
    </row>
    <row r="983" s="2" customFormat="1" ht="22.5" customHeight="1" spans="1:5">
      <c r="A983" s="9">
        <f>981</f>
        <v>981</v>
      </c>
      <c r="B983" s="9" t="s">
        <v>1741</v>
      </c>
      <c r="C983" s="9" t="s">
        <v>7</v>
      </c>
      <c r="D983" s="9" t="s">
        <v>94</v>
      </c>
      <c r="E983" s="8" t="s">
        <v>1742</v>
      </c>
    </row>
    <row r="984" s="2" customFormat="1" ht="22.5" customHeight="1" spans="1:5">
      <c r="A984" s="9">
        <f>982</f>
        <v>982</v>
      </c>
      <c r="B984" s="9" t="s">
        <v>1743</v>
      </c>
      <c r="C984" s="9" t="s">
        <v>7</v>
      </c>
      <c r="D984" s="9" t="s">
        <v>94</v>
      </c>
      <c r="E984" s="8" t="s">
        <v>1744</v>
      </c>
    </row>
    <row r="985" s="2" customFormat="1" ht="22.5" customHeight="1" spans="1:5">
      <c r="A985" s="9">
        <f>983</f>
        <v>983</v>
      </c>
      <c r="B985" s="9" t="s">
        <v>1745</v>
      </c>
      <c r="C985" s="9" t="s">
        <v>7</v>
      </c>
      <c r="D985" s="9" t="s">
        <v>8</v>
      </c>
      <c r="E985" s="8" t="s">
        <v>1746</v>
      </c>
    </row>
    <row r="986" s="2" customFormat="1" ht="22.5" customHeight="1" spans="1:5">
      <c r="A986" s="9">
        <f>984</f>
        <v>984</v>
      </c>
      <c r="B986" s="9" t="s">
        <v>1747</v>
      </c>
      <c r="C986" s="9" t="s">
        <v>7</v>
      </c>
      <c r="D986" s="9" t="s">
        <v>20</v>
      </c>
      <c r="E986" s="8" t="s">
        <v>217</v>
      </c>
    </row>
    <row r="987" s="2" customFormat="1" ht="22.5" customHeight="1" spans="1:5">
      <c r="A987" s="9">
        <f>985</f>
        <v>985</v>
      </c>
      <c r="B987" s="9" t="s">
        <v>1748</v>
      </c>
      <c r="C987" s="9" t="s">
        <v>7</v>
      </c>
      <c r="D987" s="9" t="s">
        <v>107</v>
      </c>
      <c r="E987" s="8" t="s">
        <v>1749</v>
      </c>
    </row>
    <row r="988" s="2" customFormat="1" ht="22.5" customHeight="1" spans="1:5">
      <c r="A988" s="9">
        <f>986</f>
        <v>986</v>
      </c>
      <c r="B988" s="9" t="s">
        <v>1750</v>
      </c>
      <c r="C988" s="9" t="s">
        <v>7</v>
      </c>
      <c r="D988" s="9" t="s">
        <v>126</v>
      </c>
      <c r="E988" s="8" t="s">
        <v>92</v>
      </c>
    </row>
    <row r="989" s="2" customFormat="1" ht="22.5" customHeight="1" spans="1:5">
      <c r="A989" s="9">
        <f>987</f>
        <v>987</v>
      </c>
      <c r="B989" s="9" t="s">
        <v>1751</v>
      </c>
      <c r="C989" s="9" t="s">
        <v>7</v>
      </c>
      <c r="D989" s="9" t="s">
        <v>23</v>
      </c>
      <c r="E989" s="8" t="s">
        <v>330</v>
      </c>
    </row>
    <row r="990" s="2" customFormat="1" ht="22.5" customHeight="1" spans="1:5">
      <c r="A990" s="9">
        <f>988</f>
        <v>988</v>
      </c>
      <c r="B990" s="9" t="s">
        <v>1752</v>
      </c>
      <c r="C990" s="9" t="s">
        <v>7</v>
      </c>
      <c r="D990" s="9" t="s">
        <v>17</v>
      </c>
      <c r="E990" s="8" t="s">
        <v>199</v>
      </c>
    </row>
    <row r="991" s="2" customFormat="1" ht="22.5" customHeight="1" spans="1:5">
      <c r="A991" s="9">
        <f>989</f>
        <v>989</v>
      </c>
      <c r="B991" s="9" t="s">
        <v>1753</v>
      </c>
      <c r="C991" s="9" t="s">
        <v>7</v>
      </c>
      <c r="D991" s="9" t="s">
        <v>54</v>
      </c>
      <c r="E991" s="8" t="s">
        <v>1754</v>
      </c>
    </row>
    <row r="992" s="2" customFormat="1" ht="22.5" customHeight="1" spans="1:5">
      <c r="A992" s="9">
        <f>990</f>
        <v>990</v>
      </c>
      <c r="B992" s="9" t="s">
        <v>1755</v>
      </c>
      <c r="C992" s="9" t="s">
        <v>7</v>
      </c>
      <c r="D992" s="9" t="s">
        <v>107</v>
      </c>
      <c r="E992" s="8" t="s">
        <v>1756</v>
      </c>
    </row>
    <row r="993" s="2" customFormat="1" ht="22.5" customHeight="1" spans="1:5">
      <c r="A993" s="9">
        <f>991</f>
        <v>991</v>
      </c>
      <c r="B993" s="9" t="s">
        <v>1757</v>
      </c>
      <c r="C993" s="9" t="s">
        <v>7</v>
      </c>
      <c r="D993" s="9" t="s">
        <v>23</v>
      </c>
      <c r="E993" s="8" t="s">
        <v>1758</v>
      </c>
    </row>
    <row r="994" s="2" customFormat="1" ht="22.5" customHeight="1" spans="1:5">
      <c r="A994" s="9">
        <f>992</f>
        <v>992</v>
      </c>
      <c r="B994" s="9" t="s">
        <v>1759</v>
      </c>
      <c r="C994" s="9" t="s">
        <v>7</v>
      </c>
      <c r="D994" s="9" t="s">
        <v>47</v>
      </c>
      <c r="E994" s="8" t="s">
        <v>919</v>
      </c>
    </row>
    <row r="995" s="2" customFormat="1" ht="22.5" customHeight="1" spans="1:5">
      <c r="A995" s="9">
        <f>993</f>
        <v>993</v>
      </c>
      <c r="B995" s="9" t="s">
        <v>1760</v>
      </c>
      <c r="C995" s="9" t="s">
        <v>7</v>
      </c>
      <c r="D995" s="9" t="s">
        <v>182</v>
      </c>
      <c r="E995" s="8" t="s">
        <v>471</v>
      </c>
    </row>
    <row r="996" s="2" customFormat="1" ht="22.5" customHeight="1" spans="1:5">
      <c r="A996" s="9">
        <f>994</f>
        <v>994</v>
      </c>
      <c r="B996" s="9" t="s">
        <v>1761</v>
      </c>
      <c r="C996" s="9" t="s">
        <v>7</v>
      </c>
      <c r="D996" s="9" t="s">
        <v>47</v>
      </c>
      <c r="E996" s="8" t="s">
        <v>1762</v>
      </c>
    </row>
    <row r="997" s="2" customFormat="1" ht="22.5" customHeight="1" spans="1:5">
      <c r="A997" s="9">
        <f>995</f>
        <v>995</v>
      </c>
      <c r="B997" s="9" t="s">
        <v>1763</v>
      </c>
      <c r="C997" s="9" t="s">
        <v>7</v>
      </c>
      <c r="D997" s="9" t="s">
        <v>182</v>
      </c>
      <c r="E997" s="8" t="s">
        <v>1764</v>
      </c>
    </row>
    <row r="998" s="2" customFormat="1" ht="22.5" customHeight="1" spans="1:5">
      <c r="A998" s="9">
        <f>996</f>
        <v>996</v>
      </c>
      <c r="B998" s="9" t="s">
        <v>1765</v>
      </c>
      <c r="C998" s="9" t="s">
        <v>7</v>
      </c>
      <c r="D998" s="9" t="s">
        <v>20</v>
      </c>
      <c r="E998" s="8" t="s">
        <v>1766</v>
      </c>
    </row>
    <row r="999" s="2" customFormat="1" ht="22.5" customHeight="1" spans="1:5">
      <c r="A999" s="9">
        <f>997</f>
        <v>997</v>
      </c>
      <c r="B999" s="9" t="s">
        <v>1767</v>
      </c>
      <c r="C999" s="9" t="s">
        <v>7</v>
      </c>
      <c r="D999" s="9" t="s">
        <v>14</v>
      </c>
      <c r="E999" s="8" t="s">
        <v>1768</v>
      </c>
    </row>
    <row r="1000" s="2" customFormat="1" ht="22.5" customHeight="1" spans="1:5">
      <c r="A1000" s="9">
        <f>998</f>
        <v>998</v>
      </c>
      <c r="B1000" s="9" t="s">
        <v>1769</v>
      </c>
      <c r="C1000" s="9" t="s">
        <v>7</v>
      </c>
      <c r="D1000" s="9" t="s">
        <v>94</v>
      </c>
      <c r="E1000" s="8" t="s">
        <v>1770</v>
      </c>
    </row>
    <row r="1001" s="2" customFormat="1" ht="22.5" customHeight="1" spans="1:5">
      <c r="A1001" s="9">
        <f>999</f>
        <v>999</v>
      </c>
      <c r="B1001" s="9" t="s">
        <v>1771</v>
      </c>
      <c r="C1001" s="9" t="s">
        <v>7</v>
      </c>
      <c r="D1001" s="9" t="s">
        <v>170</v>
      </c>
      <c r="E1001" s="8" t="s">
        <v>1772</v>
      </c>
    </row>
    <row r="1002" s="2" customFormat="1" ht="22.5" customHeight="1" spans="1:5">
      <c r="A1002" s="9">
        <f>1000</f>
        <v>1000</v>
      </c>
      <c r="B1002" s="9" t="s">
        <v>1773</v>
      </c>
      <c r="C1002" s="9" t="s">
        <v>7</v>
      </c>
      <c r="D1002" s="9" t="s">
        <v>47</v>
      </c>
      <c r="E1002" s="8" t="s">
        <v>1020</v>
      </c>
    </row>
    <row r="1003" s="2" customFormat="1" ht="22.5" customHeight="1" spans="1:5">
      <c r="A1003" s="9">
        <f>1001</f>
        <v>1001</v>
      </c>
      <c r="B1003" s="9" t="s">
        <v>1774</v>
      </c>
      <c r="C1003" s="9" t="s">
        <v>7</v>
      </c>
      <c r="D1003" s="9" t="s">
        <v>29</v>
      </c>
      <c r="E1003" s="8" t="s">
        <v>1775</v>
      </c>
    </row>
    <row r="1004" s="2" customFormat="1" ht="22.5" customHeight="1" spans="1:5">
      <c r="A1004" s="9">
        <f>1002</f>
        <v>1002</v>
      </c>
      <c r="B1004" s="9" t="s">
        <v>1776</v>
      </c>
      <c r="C1004" s="9" t="s">
        <v>7</v>
      </c>
      <c r="D1004" s="9" t="s">
        <v>23</v>
      </c>
      <c r="E1004" s="8" t="s">
        <v>1777</v>
      </c>
    </row>
    <row r="1005" s="2" customFormat="1" ht="22.5" customHeight="1" spans="1:5">
      <c r="A1005" s="9">
        <f>1003</f>
        <v>1003</v>
      </c>
      <c r="B1005" s="9" t="s">
        <v>1778</v>
      </c>
      <c r="C1005" s="9" t="s">
        <v>7</v>
      </c>
      <c r="D1005" s="9" t="s">
        <v>20</v>
      </c>
      <c r="E1005" s="8" t="s">
        <v>1779</v>
      </c>
    </row>
    <row r="1006" s="2" customFormat="1" ht="22.5" customHeight="1" spans="1:5">
      <c r="A1006" s="9">
        <f>1004</f>
        <v>1004</v>
      </c>
      <c r="B1006" s="9" t="s">
        <v>1780</v>
      </c>
      <c r="C1006" s="9" t="s">
        <v>7</v>
      </c>
      <c r="D1006" s="9" t="s">
        <v>47</v>
      </c>
      <c r="E1006" s="8" t="s">
        <v>1191</v>
      </c>
    </row>
    <row r="1007" s="2" customFormat="1" ht="22.5" customHeight="1" spans="1:5">
      <c r="A1007" s="9">
        <f>1005</f>
        <v>1005</v>
      </c>
      <c r="B1007" s="9" t="s">
        <v>1781</v>
      </c>
      <c r="C1007" s="9" t="s">
        <v>7</v>
      </c>
      <c r="D1007" s="9" t="s">
        <v>47</v>
      </c>
      <c r="E1007" s="8" t="s">
        <v>223</v>
      </c>
    </row>
    <row r="1008" s="2" customFormat="1" ht="22.5" customHeight="1" spans="1:5">
      <c r="A1008" s="9">
        <f>1006</f>
        <v>1006</v>
      </c>
      <c r="B1008" s="9" t="s">
        <v>1782</v>
      </c>
      <c r="C1008" s="9" t="s">
        <v>7</v>
      </c>
      <c r="D1008" s="9" t="s">
        <v>47</v>
      </c>
      <c r="E1008" s="8" t="s">
        <v>735</v>
      </c>
    </row>
    <row r="1009" s="2" customFormat="1" ht="22.5" customHeight="1" spans="1:5">
      <c r="A1009" s="9">
        <f>1007</f>
        <v>1007</v>
      </c>
      <c r="B1009" s="9" t="s">
        <v>1783</v>
      </c>
      <c r="C1009" s="9" t="s">
        <v>7</v>
      </c>
      <c r="D1009" s="9" t="s">
        <v>54</v>
      </c>
      <c r="E1009" s="8" t="s">
        <v>1784</v>
      </c>
    </row>
    <row r="1010" s="2" customFormat="1" ht="22.5" customHeight="1" spans="1:5">
      <c r="A1010" s="9">
        <f>1008</f>
        <v>1008</v>
      </c>
      <c r="B1010" s="9" t="s">
        <v>1785</v>
      </c>
      <c r="C1010" s="9" t="s">
        <v>7</v>
      </c>
      <c r="D1010" s="9" t="s">
        <v>182</v>
      </c>
      <c r="E1010" s="8" t="s">
        <v>400</v>
      </c>
    </row>
    <row r="1011" s="2" customFormat="1" ht="22.5" customHeight="1" spans="1:5">
      <c r="A1011" s="9">
        <f>1009</f>
        <v>1009</v>
      </c>
      <c r="B1011" s="9" t="s">
        <v>1786</v>
      </c>
      <c r="C1011" s="9" t="s">
        <v>7</v>
      </c>
      <c r="D1011" s="9" t="s">
        <v>47</v>
      </c>
      <c r="E1011" s="8" t="s">
        <v>1787</v>
      </c>
    </row>
    <row r="1012" s="2" customFormat="1" ht="22.5" customHeight="1" spans="1:5">
      <c r="A1012" s="9">
        <f>1010</f>
        <v>1010</v>
      </c>
      <c r="B1012" s="9" t="s">
        <v>1788</v>
      </c>
      <c r="C1012" s="9" t="s">
        <v>7</v>
      </c>
      <c r="D1012" s="9" t="s">
        <v>54</v>
      </c>
      <c r="E1012" s="8" t="s">
        <v>1789</v>
      </c>
    </row>
    <row r="1013" s="2" customFormat="1" ht="22.5" customHeight="1" spans="1:5">
      <c r="A1013" s="9">
        <f>1011</f>
        <v>1011</v>
      </c>
      <c r="B1013" s="9" t="s">
        <v>1790</v>
      </c>
      <c r="C1013" s="9" t="s">
        <v>7</v>
      </c>
      <c r="D1013" s="9" t="s">
        <v>47</v>
      </c>
      <c r="E1013" s="8" t="s">
        <v>1791</v>
      </c>
    </row>
    <row r="1014" s="2" customFormat="1" ht="22.5" customHeight="1" spans="1:5">
      <c r="A1014" s="9">
        <f>1012</f>
        <v>1012</v>
      </c>
      <c r="B1014" s="9" t="s">
        <v>1792</v>
      </c>
      <c r="C1014" s="9" t="s">
        <v>7</v>
      </c>
      <c r="D1014" s="9" t="s">
        <v>14</v>
      </c>
      <c r="E1014" s="8" t="s">
        <v>120</v>
      </c>
    </row>
    <row r="1015" s="2" customFormat="1" ht="22.5" customHeight="1" spans="1:5">
      <c r="A1015" s="9">
        <f>1013</f>
        <v>1013</v>
      </c>
      <c r="B1015" s="9" t="s">
        <v>1793</v>
      </c>
      <c r="C1015" s="9" t="s">
        <v>7</v>
      </c>
      <c r="D1015" s="9" t="s">
        <v>26</v>
      </c>
      <c r="E1015" s="8" t="s">
        <v>1794</v>
      </c>
    </row>
    <row r="1016" s="2" customFormat="1" ht="22.5" customHeight="1" spans="1:5">
      <c r="A1016" s="9">
        <f>1014</f>
        <v>1014</v>
      </c>
      <c r="B1016" s="9" t="s">
        <v>1795</v>
      </c>
      <c r="C1016" s="9" t="s">
        <v>7</v>
      </c>
      <c r="D1016" s="9" t="s">
        <v>26</v>
      </c>
      <c r="E1016" s="8" t="s">
        <v>1796</v>
      </c>
    </row>
    <row r="1017" s="2" customFormat="1" ht="22.5" customHeight="1" spans="1:5">
      <c r="A1017" s="9">
        <f>1015</f>
        <v>1015</v>
      </c>
      <c r="B1017" s="9" t="s">
        <v>1797</v>
      </c>
      <c r="C1017" s="9" t="s">
        <v>7</v>
      </c>
      <c r="D1017" s="9" t="s">
        <v>94</v>
      </c>
      <c r="E1017" s="8" t="s">
        <v>1716</v>
      </c>
    </row>
    <row r="1018" s="2" customFormat="1" ht="22.5" customHeight="1" spans="1:5">
      <c r="A1018" s="9">
        <f>1016</f>
        <v>1016</v>
      </c>
      <c r="B1018" s="9" t="s">
        <v>1798</v>
      </c>
      <c r="C1018" s="9" t="s">
        <v>7</v>
      </c>
      <c r="D1018" s="9" t="s">
        <v>47</v>
      </c>
      <c r="E1018" s="8" t="s">
        <v>148</v>
      </c>
    </row>
    <row r="1019" s="2" customFormat="1" ht="22.5" customHeight="1" spans="1:5">
      <c r="A1019" s="9">
        <f>1017</f>
        <v>1017</v>
      </c>
      <c r="B1019" s="9" t="s">
        <v>1799</v>
      </c>
      <c r="C1019" s="9" t="s">
        <v>7</v>
      </c>
      <c r="D1019" s="9" t="s">
        <v>59</v>
      </c>
      <c r="E1019" s="8" t="s">
        <v>1800</v>
      </c>
    </row>
    <row r="1020" s="2" customFormat="1" ht="22.5" customHeight="1" spans="1:5">
      <c r="A1020" s="9">
        <f>1018</f>
        <v>1018</v>
      </c>
      <c r="B1020" s="9" t="s">
        <v>1801</v>
      </c>
      <c r="C1020" s="9" t="s">
        <v>7</v>
      </c>
      <c r="D1020" s="9" t="s">
        <v>11</v>
      </c>
      <c r="E1020" s="8" t="s">
        <v>1802</v>
      </c>
    </row>
    <row r="1021" s="2" customFormat="1" ht="22.5" customHeight="1" spans="1:5">
      <c r="A1021" s="9">
        <f>1019</f>
        <v>1019</v>
      </c>
      <c r="B1021" s="9" t="s">
        <v>1803</v>
      </c>
      <c r="C1021" s="9" t="s">
        <v>7</v>
      </c>
      <c r="D1021" s="9" t="s">
        <v>11</v>
      </c>
      <c r="E1021" s="8" t="s">
        <v>1804</v>
      </c>
    </row>
    <row r="1022" s="2" customFormat="1" ht="22.5" customHeight="1" spans="1:5">
      <c r="A1022" s="9">
        <f>1020</f>
        <v>1020</v>
      </c>
      <c r="B1022" s="9" t="s">
        <v>1805</v>
      </c>
      <c r="C1022" s="9" t="s">
        <v>7</v>
      </c>
      <c r="D1022" s="9" t="s">
        <v>14</v>
      </c>
      <c r="E1022" s="8" t="s">
        <v>1806</v>
      </c>
    </row>
    <row r="1023" s="2" customFormat="1" ht="22.5" customHeight="1" spans="1:5">
      <c r="A1023" s="9">
        <f>1021</f>
        <v>1021</v>
      </c>
      <c r="B1023" s="9" t="s">
        <v>1807</v>
      </c>
      <c r="C1023" s="9" t="s">
        <v>7</v>
      </c>
      <c r="D1023" s="9" t="s">
        <v>23</v>
      </c>
      <c r="E1023" s="8" t="s">
        <v>1808</v>
      </c>
    </row>
    <row r="1024" s="2" customFormat="1" ht="22.5" customHeight="1" spans="1:5">
      <c r="A1024" s="9">
        <f>1022</f>
        <v>1022</v>
      </c>
      <c r="B1024" s="9" t="s">
        <v>1809</v>
      </c>
      <c r="C1024" s="9" t="s">
        <v>7</v>
      </c>
      <c r="D1024" s="9" t="s">
        <v>11</v>
      </c>
      <c r="E1024" s="8" t="s">
        <v>1810</v>
      </c>
    </row>
    <row r="1025" s="2" customFormat="1" ht="22.5" customHeight="1" spans="1:5">
      <c r="A1025" s="9">
        <f>1023</f>
        <v>1023</v>
      </c>
      <c r="B1025" s="9" t="s">
        <v>1811</v>
      </c>
      <c r="C1025" s="9" t="s">
        <v>7</v>
      </c>
      <c r="D1025" s="9" t="s">
        <v>94</v>
      </c>
      <c r="E1025" s="8" t="s">
        <v>1812</v>
      </c>
    </row>
    <row r="1026" s="2" customFormat="1" ht="22.5" customHeight="1" spans="1:5">
      <c r="A1026" s="9">
        <f>1024</f>
        <v>1024</v>
      </c>
      <c r="B1026" s="9" t="s">
        <v>1813</v>
      </c>
      <c r="C1026" s="9" t="s">
        <v>7</v>
      </c>
      <c r="D1026" s="9" t="s">
        <v>54</v>
      </c>
      <c r="E1026" s="8" t="s">
        <v>1814</v>
      </c>
    </row>
    <row r="1027" s="2" customFormat="1" ht="22.5" customHeight="1" spans="1:5">
      <c r="A1027" s="9">
        <f>1025</f>
        <v>1025</v>
      </c>
      <c r="B1027" s="9" t="s">
        <v>1815</v>
      </c>
      <c r="C1027" s="9" t="s">
        <v>7</v>
      </c>
      <c r="D1027" s="9" t="s">
        <v>8</v>
      </c>
      <c r="E1027" s="8" t="s">
        <v>1816</v>
      </c>
    </row>
    <row r="1028" s="2" customFormat="1" ht="22.5" customHeight="1" spans="1:5">
      <c r="A1028" s="9">
        <f>1026</f>
        <v>1026</v>
      </c>
      <c r="B1028" s="9" t="s">
        <v>1817</v>
      </c>
      <c r="C1028" s="9" t="s">
        <v>7</v>
      </c>
      <c r="D1028" s="9" t="s">
        <v>26</v>
      </c>
      <c r="E1028" s="8" t="s">
        <v>1818</v>
      </c>
    </row>
    <row r="1029" s="2" customFormat="1" ht="22.5" customHeight="1" spans="1:5">
      <c r="A1029" s="9">
        <f>1027</f>
        <v>1027</v>
      </c>
      <c r="B1029" s="9" t="s">
        <v>1819</v>
      </c>
      <c r="C1029" s="9" t="s">
        <v>7</v>
      </c>
      <c r="D1029" s="9" t="s">
        <v>47</v>
      </c>
      <c r="E1029" s="8" t="s">
        <v>254</v>
      </c>
    </row>
    <row r="1030" s="2" customFormat="1" ht="22.5" customHeight="1" spans="1:5">
      <c r="A1030" s="9">
        <f>1028</f>
        <v>1028</v>
      </c>
      <c r="B1030" s="9" t="s">
        <v>1820</v>
      </c>
      <c r="C1030" s="9" t="s">
        <v>7</v>
      </c>
      <c r="D1030" s="9" t="s">
        <v>94</v>
      </c>
      <c r="E1030" s="8" t="s">
        <v>39</v>
      </c>
    </row>
    <row r="1031" s="2" customFormat="1" ht="22.5" customHeight="1" spans="1:5">
      <c r="A1031" s="9">
        <f>1029</f>
        <v>1029</v>
      </c>
      <c r="B1031" s="9" t="s">
        <v>1821</v>
      </c>
      <c r="C1031" s="9" t="s">
        <v>7</v>
      </c>
      <c r="D1031" s="9" t="s">
        <v>59</v>
      </c>
      <c r="E1031" s="8" t="s">
        <v>1406</v>
      </c>
    </row>
    <row r="1032" s="2" customFormat="1" ht="22.5" customHeight="1" spans="1:5">
      <c r="A1032" s="9">
        <f>1030</f>
        <v>1030</v>
      </c>
      <c r="B1032" s="9" t="s">
        <v>1822</v>
      </c>
      <c r="C1032" s="9" t="s">
        <v>7</v>
      </c>
      <c r="D1032" s="9" t="s">
        <v>107</v>
      </c>
      <c r="E1032" s="8" t="s">
        <v>1823</v>
      </c>
    </row>
    <row r="1033" s="2" customFormat="1" ht="22.5" customHeight="1" spans="1:5">
      <c r="A1033" s="9">
        <f>1031</f>
        <v>1031</v>
      </c>
      <c r="B1033" s="9" t="s">
        <v>1824</v>
      </c>
      <c r="C1033" s="9" t="s">
        <v>7</v>
      </c>
      <c r="D1033" s="9" t="s">
        <v>182</v>
      </c>
      <c r="E1033" s="8" t="s">
        <v>799</v>
      </c>
    </row>
    <row r="1034" s="2" customFormat="1" ht="22.5" customHeight="1" spans="1:5">
      <c r="A1034" s="9">
        <f>1032</f>
        <v>1032</v>
      </c>
      <c r="B1034" s="9" t="s">
        <v>1825</v>
      </c>
      <c r="C1034" s="9" t="s">
        <v>7</v>
      </c>
      <c r="D1034" s="9" t="s">
        <v>20</v>
      </c>
      <c r="E1034" s="8" t="s">
        <v>1826</v>
      </c>
    </row>
    <row r="1035" s="2" customFormat="1" ht="22.5" customHeight="1" spans="1:5">
      <c r="A1035" s="9">
        <f>1033</f>
        <v>1033</v>
      </c>
      <c r="B1035" s="9" t="s">
        <v>1827</v>
      </c>
      <c r="C1035" s="9" t="s">
        <v>7</v>
      </c>
      <c r="D1035" s="9" t="s">
        <v>170</v>
      </c>
      <c r="E1035" s="8" t="s">
        <v>1828</v>
      </c>
    </row>
    <row r="1036" s="2" customFormat="1" ht="22.5" customHeight="1" spans="1:5">
      <c r="A1036" s="9">
        <f>1034</f>
        <v>1034</v>
      </c>
      <c r="B1036" s="9" t="s">
        <v>1829</v>
      </c>
      <c r="C1036" s="9" t="s">
        <v>7</v>
      </c>
      <c r="D1036" s="9" t="s">
        <v>59</v>
      </c>
      <c r="E1036" s="8" t="s">
        <v>268</v>
      </c>
    </row>
    <row r="1037" s="2" customFormat="1" ht="22.5" customHeight="1" spans="1:5">
      <c r="A1037" s="9">
        <f>1035</f>
        <v>1035</v>
      </c>
      <c r="B1037" s="9" t="s">
        <v>1830</v>
      </c>
      <c r="C1037" s="9" t="s">
        <v>7</v>
      </c>
      <c r="D1037" s="9" t="s">
        <v>47</v>
      </c>
      <c r="E1037" s="8" t="s">
        <v>398</v>
      </c>
    </row>
    <row r="1038" s="2" customFormat="1" ht="22.5" customHeight="1" spans="1:5">
      <c r="A1038" s="9">
        <f>1036</f>
        <v>1036</v>
      </c>
      <c r="B1038" s="9" t="s">
        <v>1831</v>
      </c>
      <c r="C1038" s="9" t="s">
        <v>7</v>
      </c>
      <c r="D1038" s="9" t="s">
        <v>11</v>
      </c>
      <c r="E1038" s="8" t="s">
        <v>1832</v>
      </c>
    </row>
    <row r="1039" s="2" customFormat="1" ht="22.5" customHeight="1" spans="1:5">
      <c r="A1039" s="9">
        <f>1037</f>
        <v>1037</v>
      </c>
      <c r="B1039" s="9" t="s">
        <v>1833</v>
      </c>
      <c r="C1039" s="9" t="s">
        <v>7</v>
      </c>
      <c r="D1039" s="9" t="s">
        <v>26</v>
      </c>
      <c r="E1039" s="8" t="s">
        <v>1834</v>
      </c>
    </row>
    <row r="1040" s="2" customFormat="1" ht="22.5" customHeight="1" spans="1:5">
      <c r="A1040" s="9">
        <f>1038</f>
        <v>1038</v>
      </c>
      <c r="B1040" s="9" t="s">
        <v>1835</v>
      </c>
      <c r="C1040" s="9" t="s">
        <v>7</v>
      </c>
      <c r="D1040" s="9" t="s">
        <v>126</v>
      </c>
      <c r="E1040" s="8" t="s">
        <v>1836</v>
      </c>
    </row>
    <row r="1041" s="2" customFormat="1" ht="22.5" customHeight="1" spans="1:5">
      <c r="A1041" s="9">
        <f>1039</f>
        <v>1039</v>
      </c>
      <c r="B1041" s="9" t="s">
        <v>1837</v>
      </c>
      <c r="C1041" s="9" t="s">
        <v>7</v>
      </c>
      <c r="D1041" s="9" t="s">
        <v>20</v>
      </c>
      <c r="E1041" s="8" t="s">
        <v>1838</v>
      </c>
    </row>
    <row r="1042" s="2" customFormat="1" ht="22.5" customHeight="1" spans="1:5">
      <c r="A1042" s="9">
        <f>1040</f>
        <v>1040</v>
      </c>
      <c r="B1042" s="9" t="s">
        <v>1839</v>
      </c>
      <c r="C1042" s="9" t="s">
        <v>7</v>
      </c>
      <c r="D1042" s="9" t="s">
        <v>20</v>
      </c>
      <c r="E1042" s="8" t="s">
        <v>1840</v>
      </c>
    </row>
    <row r="1043" s="2" customFormat="1" ht="22.5" customHeight="1" spans="1:5">
      <c r="A1043" s="9">
        <f>1041</f>
        <v>1041</v>
      </c>
      <c r="B1043" s="9" t="s">
        <v>1841</v>
      </c>
      <c r="C1043" s="9" t="s">
        <v>7</v>
      </c>
      <c r="D1043" s="9" t="s">
        <v>29</v>
      </c>
      <c r="E1043" s="8" t="s">
        <v>1842</v>
      </c>
    </row>
    <row r="1044" s="2" customFormat="1" ht="22.5" customHeight="1" spans="1:5">
      <c r="A1044" s="9">
        <f>1042</f>
        <v>1042</v>
      </c>
      <c r="B1044" s="9" t="s">
        <v>1843</v>
      </c>
      <c r="C1044" s="9" t="s">
        <v>7</v>
      </c>
      <c r="D1044" s="9" t="s">
        <v>23</v>
      </c>
      <c r="E1044" s="8" t="s">
        <v>108</v>
      </c>
    </row>
    <row r="1045" s="2" customFormat="1" ht="22.5" customHeight="1" spans="1:5">
      <c r="A1045" s="9">
        <f>1043</f>
        <v>1043</v>
      </c>
      <c r="B1045" s="9" t="s">
        <v>1844</v>
      </c>
      <c r="C1045" s="9" t="s">
        <v>7</v>
      </c>
      <c r="D1045" s="9" t="s">
        <v>47</v>
      </c>
      <c r="E1045" s="8" t="s">
        <v>1845</v>
      </c>
    </row>
    <row r="1046" s="2" customFormat="1" ht="22.5" customHeight="1" spans="1:5">
      <c r="A1046" s="9">
        <f>1044</f>
        <v>1044</v>
      </c>
      <c r="B1046" s="9" t="s">
        <v>1846</v>
      </c>
      <c r="C1046" s="9" t="s">
        <v>7</v>
      </c>
      <c r="D1046" s="9" t="s">
        <v>34</v>
      </c>
      <c r="E1046" s="8" t="s">
        <v>1454</v>
      </c>
    </row>
    <row r="1047" s="2" customFormat="1" ht="22.5" customHeight="1" spans="1:5">
      <c r="A1047" s="9">
        <f>1045</f>
        <v>1045</v>
      </c>
      <c r="B1047" s="9" t="s">
        <v>1847</v>
      </c>
      <c r="C1047" s="9" t="s">
        <v>7</v>
      </c>
      <c r="D1047" s="9" t="s">
        <v>34</v>
      </c>
      <c r="E1047" s="8" t="s">
        <v>1848</v>
      </c>
    </row>
    <row r="1048" s="2" customFormat="1" ht="22.5" customHeight="1" spans="1:5">
      <c r="A1048" s="9">
        <f>1046</f>
        <v>1046</v>
      </c>
      <c r="B1048" s="9" t="s">
        <v>1849</v>
      </c>
      <c r="C1048" s="9" t="s">
        <v>7</v>
      </c>
      <c r="D1048" s="9" t="s">
        <v>94</v>
      </c>
      <c r="E1048" s="8" t="s">
        <v>967</v>
      </c>
    </row>
    <row r="1049" s="2" customFormat="1" ht="22.5" customHeight="1" spans="1:5">
      <c r="A1049" s="9">
        <f>1047</f>
        <v>1047</v>
      </c>
      <c r="B1049" s="9" t="s">
        <v>1850</v>
      </c>
      <c r="C1049" s="9" t="s">
        <v>7</v>
      </c>
      <c r="D1049" s="9" t="s">
        <v>34</v>
      </c>
      <c r="E1049" s="8" t="s">
        <v>1851</v>
      </c>
    </row>
    <row r="1050" s="2" customFormat="1" ht="22.5" customHeight="1" spans="1:5">
      <c r="A1050" s="9">
        <f>1048</f>
        <v>1048</v>
      </c>
      <c r="B1050" s="9" t="s">
        <v>1852</v>
      </c>
      <c r="C1050" s="9" t="s">
        <v>7</v>
      </c>
      <c r="D1050" s="9" t="s">
        <v>182</v>
      </c>
      <c r="E1050" s="8" t="s">
        <v>32</v>
      </c>
    </row>
    <row r="1051" s="2" customFormat="1" ht="22.5" customHeight="1" spans="1:5">
      <c r="A1051" s="9">
        <f>1049</f>
        <v>1049</v>
      </c>
      <c r="B1051" s="9" t="s">
        <v>1853</v>
      </c>
      <c r="C1051" s="9" t="s">
        <v>7</v>
      </c>
      <c r="D1051" s="9" t="s">
        <v>20</v>
      </c>
      <c r="E1051" s="8" t="s">
        <v>1854</v>
      </c>
    </row>
    <row r="1052" s="2" customFormat="1" ht="22.5" customHeight="1" spans="1:5">
      <c r="A1052" s="9">
        <f>1050</f>
        <v>1050</v>
      </c>
      <c r="B1052" s="9" t="s">
        <v>1855</v>
      </c>
      <c r="C1052" s="9" t="s">
        <v>7</v>
      </c>
      <c r="D1052" s="9" t="s">
        <v>94</v>
      </c>
      <c r="E1052" s="8" t="s">
        <v>1856</v>
      </c>
    </row>
    <row r="1053" s="2" customFormat="1" ht="22.5" customHeight="1" spans="1:5">
      <c r="A1053" s="9">
        <f>1051</f>
        <v>1051</v>
      </c>
      <c r="B1053" s="9" t="s">
        <v>1857</v>
      </c>
      <c r="C1053" s="9" t="s">
        <v>7</v>
      </c>
      <c r="D1053" s="9" t="s">
        <v>29</v>
      </c>
      <c r="E1053" s="8" t="s">
        <v>1858</v>
      </c>
    </row>
    <row r="1054" s="2" customFormat="1" ht="22.5" customHeight="1" spans="1:5">
      <c r="A1054" s="9">
        <f>1052</f>
        <v>1052</v>
      </c>
      <c r="B1054" s="9" t="s">
        <v>1859</v>
      </c>
      <c r="C1054" s="9" t="s">
        <v>7</v>
      </c>
      <c r="D1054" s="9" t="s">
        <v>17</v>
      </c>
      <c r="E1054" s="8" t="s">
        <v>1860</v>
      </c>
    </row>
    <row r="1055" s="2" customFormat="1" ht="22.5" customHeight="1" spans="1:5">
      <c r="A1055" s="9">
        <f>1053</f>
        <v>1053</v>
      </c>
      <c r="B1055" s="9" t="s">
        <v>1861</v>
      </c>
      <c r="C1055" s="9" t="s">
        <v>7</v>
      </c>
      <c r="D1055" s="9" t="s">
        <v>47</v>
      </c>
      <c r="E1055" s="8" t="s">
        <v>1862</v>
      </c>
    </row>
    <row r="1056" s="2" customFormat="1" ht="22.5" customHeight="1" spans="1:5">
      <c r="A1056" s="9">
        <f>1054</f>
        <v>1054</v>
      </c>
      <c r="B1056" s="9" t="s">
        <v>1863</v>
      </c>
      <c r="C1056" s="9" t="s">
        <v>7</v>
      </c>
      <c r="D1056" s="9" t="s">
        <v>23</v>
      </c>
      <c r="E1056" s="8" t="s">
        <v>1864</v>
      </c>
    </row>
    <row r="1057" s="2" customFormat="1" ht="22.5" customHeight="1" spans="1:5">
      <c r="A1057" s="9">
        <f>1055</f>
        <v>1055</v>
      </c>
      <c r="B1057" s="9" t="s">
        <v>1865</v>
      </c>
      <c r="C1057" s="9" t="s">
        <v>7</v>
      </c>
      <c r="D1057" s="9" t="s">
        <v>170</v>
      </c>
      <c r="E1057" s="8" t="s">
        <v>683</v>
      </c>
    </row>
    <row r="1058" s="2" customFormat="1" ht="22.5" customHeight="1" spans="1:5">
      <c r="A1058" s="9">
        <f>1056</f>
        <v>1056</v>
      </c>
      <c r="B1058" s="9" t="s">
        <v>1866</v>
      </c>
      <c r="C1058" s="9" t="s">
        <v>7</v>
      </c>
      <c r="D1058" s="9" t="s">
        <v>94</v>
      </c>
      <c r="E1058" s="8" t="s">
        <v>1867</v>
      </c>
    </row>
    <row r="1059" s="2" customFormat="1" ht="22.5" customHeight="1" spans="1:5">
      <c r="A1059" s="9">
        <f>1057</f>
        <v>1057</v>
      </c>
      <c r="B1059" s="9" t="s">
        <v>1868</v>
      </c>
      <c r="C1059" s="9" t="s">
        <v>7</v>
      </c>
      <c r="D1059" s="9" t="s">
        <v>20</v>
      </c>
      <c r="E1059" s="8" t="s">
        <v>108</v>
      </c>
    </row>
    <row r="1060" s="2" customFormat="1" ht="22.5" customHeight="1" spans="1:5">
      <c r="A1060" s="9">
        <f>1058</f>
        <v>1058</v>
      </c>
      <c r="B1060" s="9" t="s">
        <v>1869</v>
      </c>
      <c r="C1060" s="9" t="s">
        <v>7</v>
      </c>
      <c r="D1060" s="9" t="s">
        <v>59</v>
      </c>
      <c r="E1060" s="8" t="s">
        <v>1870</v>
      </c>
    </row>
    <row r="1061" s="2" customFormat="1" ht="22.5" customHeight="1" spans="1:5">
      <c r="A1061" s="9">
        <f>1059</f>
        <v>1059</v>
      </c>
      <c r="B1061" s="9" t="s">
        <v>1871</v>
      </c>
      <c r="C1061" s="9" t="s">
        <v>7</v>
      </c>
      <c r="D1061" s="9" t="s">
        <v>47</v>
      </c>
      <c r="E1061" s="8" t="s">
        <v>1872</v>
      </c>
    </row>
    <row r="1062" s="2" customFormat="1" ht="22.5" customHeight="1" spans="1:5">
      <c r="A1062" s="9">
        <f>1060</f>
        <v>1060</v>
      </c>
      <c r="B1062" s="9" t="s">
        <v>1873</v>
      </c>
      <c r="C1062" s="9" t="s">
        <v>7</v>
      </c>
      <c r="D1062" s="9" t="s">
        <v>11</v>
      </c>
      <c r="E1062" s="8" t="s">
        <v>317</v>
      </c>
    </row>
    <row r="1063" s="2" customFormat="1" ht="22.5" customHeight="1" spans="1:5">
      <c r="A1063" s="9">
        <f>1061</f>
        <v>1061</v>
      </c>
      <c r="B1063" s="9" t="s">
        <v>1874</v>
      </c>
      <c r="C1063" s="9" t="s">
        <v>7</v>
      </c>
      <c r="D1063" s="9" t="s">
        <v>20</v>
      </c>
      <c r="E1063" s="8" t="s">
        <v>1875</v>
      </c>
    </row>
    <row r="1064" s="2" customFormat="1" ht="22.5" customHeight="1" spans="1:5">
      <c r="A1064" s="9">
        <f>1062</f>
        <v>1062</v>
      </c>
      <c r="B1064" s="9" t="s">
        <v>1876</v>
      </c>
      <c r="C1064" s="9" t="s">
        <v>7</v>
      </c>
      <c r="D1064" s="9" t="s">
        <v>26</v>
      </c>
      <c r="E1064" s="8" t="s">
        <v>1877</v>
      </c>
    </row>
    <row r="1065" s="2" customFormat="1" ht="22.5" customHeight="1" spans="1:5">
      <c r="A1065" s="9">
        <f>1063</f>
        <v>1063</v>
      </c>
      <c r="B1065" s="9" t="s">
        <v>1878</v>
      </c>
      <c r="C1065" s="9" t="s">
        <v>7</v>
      </c>
      <c r="D1065" s="9" t="s">
        <v>20</v>
      </c>
      <c r="E1065" s="8" t="s">
        <v>52</v>
      </c>
    </row>
    <row r="1066" s="2" customFormat="1" ht="22.5" customHeight="1" spans="1:5">
      <c r="A1066" s="9">
        <f>1064</f>
        <v>1064</v>
      </c>
      <c r="B1066" s="9" t="s">
        <v>1879</v>
      </c>
      <c r="C1066" s="9" t="s">
        <v>7</v>
      </c>
      <c r="D1066" s="9" t="s">
        <v>11</v>
      </c>
      <c r="E1066" s="8" t="s">
        <v>1880</v>
      </c>
    </row>
    <row r="1067" s="2" customFormat="1" ht="22.5" customHeight="1" spans="1:5">
      <c r="A1067" s="9">
        <f>1065</f>
        <v>1065</v>
      </c>
      <c r="B1067" s="9" t="s">
        <v>1881</v>
      </c>
      <c r="C1067" s="9" t="s">
        <v>7</v>
      </c>
      <c r="D1067" s="9" t="s">
        <v>23</v>
      </c>
      <c r="E1067" s="8" t="s">
        <v>1882</v>
      </c>
    </row>
    <row r="1068" s="2" customFormat="1" ht="22.5" customHeight="1" spans="1:5">
      <c r="A1068" s="9">
        <f>1066</f>
        <v>1066</v>
      </c>
      <c r="B1068" s="9" t="s">
        <v>1883</v>
      </c>
      <c r="C1068" s="9" t="s">
        <v>7</v>
      </c>
      <c r="D1068" s="9" t="s">
        <v>59</v>
      </c>
      <c r="E1068" s="8" t="s">
        <v>1617</v>
      </c>
    </row>
    <row r="1069" s="2" customFormat="1" ht="22.5" customHeight="1" spans="1:5">
      <c r="A1069" s="9">
        <f>1067</f>
        <v>1067</v>
      </c>
      <c r="B1069" s="9" t="s">
        <v>1884</v>
      </c>
      <c r="C1069" s="9" t="s">
        <v>7</v>
      </c>
      <c r="D1069" s="9" t="s">
        <v>59</v>
      </c>
      <c r="E1069" s="8" t="s">
        <v>1020</v>
      </c>
    </row>
    <row r="1070" s="2" customFormat="1" ht="22.5" customHeight="1" spans="1:5">
      <c r="A1070" s="9">
        <f>1068</f>
        <v>1068</v>
      </c>
      <c r="B1070" s="9" t="s">
        <v>1885</v>
      </c>
      <c r="C1070" s="9" t="s">
        <v>7</v>
      </c>
      <c r="D1070" s="9" t="s">
        <v>14</v>
      </c>
      <c r="E1070" s="8" t="s">
        <v>1886</v>
      </c>
    </row>
    <row r="1071" s="2" customFormat="1" ht="22.5" customHeight="1" spans="1:5">
      <c r="A1071" s="9">
        <f>1069</f>
        <v>1069</v>
      </c>
      <c r="B1071" s="9" t="s">
        <v>1887</v>
      </c>
      <c r="C1071" s="9" t="s">
        <v>7</v>
      </c>
      <c r="D1071" s="9" t="s">
        <v>34</v>
      </c>
      <c r="E1071" s="8" t="s">
        <v>146</v>
      </c>
    </row>
    <row r="1072" s="2" customFormat="1" ht="22.5" customHeight="1" spans="1:5">
      <c r="A1072" s="9">
        <f>1070</f>
        <v>1070</v>
      </c>
      <c r="B1072" s="9" t="s">
        <v>1888</v>
      </c>
      <c r="C1072" s="9" t="s">
        <v>7</v>
      </c>
      <c r="D1072" s="9" t="s">
        <v>23</v>
      </c>
      <c r="E1072" s="8" t="s">
        <v>108</v>
      </c>
    </row>
    <row r="1073" s="2" customFormat="1" ht="22.5" customHeight="1" spans="1:5">
      <c r="A1073" s="9">
        <f>1071</f>
        <v>1071</v>
      </c>
      <c r="B1073" s="9" t="s">
        <v>1889</v>
      </c>
      <c r="C1073" s="9" t="s">
        <v>7</v>
      </c>
      <c r="D1073" s="9" t="s">
        <v>126</v>
      </c>
      <c r="E1073" s="8" t="s">
        <v>1890</v>
      </c>
    </row>
    <row r="1074" s="2" customFormat="1" ht="22.5" customHeight="1" spans="1:5">
      <c r="A1074" s="9">
        <f>1072</f>
        <v>1072</v>
      </c>
      <c r="B1074" s="9" t="s">
        <v>1891</v>
      </c>
      <c r="C1074" s="9" t="s">
        <v>7</v>
      </c>
      <c r="D1074" s="9" t="s">
        <v>11</v>
      </c>
      <c r="E1074" s="8" t="s">
        <v>1892</v>
      </c>
    </row>
    <row r="1075" s="2" customFormat="1" ht="22.5" customHeight="1" spans="1:5">
      <c r="A1075" s="9">
        <f>1073</f>
        <v>1073</v>
      </c>
      <c r="B1075" s="9" t="s">
        <v>1893</v>
      </c>
      <c r="C1075" s="9" t="s">
        <v>7</v>
      </c>
      <c r="D1075" s="9" t="s">
        <v>11</v>
      </c>
      <c r="E1075" s="8" t="s">
        <v>1894</v>
      </c>
    </row>
    <row r="1076" s="2" customFormat="1" ht="22.5" customHeight="1" spans="1:5">
      <c r="A1076" s="9">
        <f>1074</f>
        <v>1074</v>
      </c>
      <c r="B1076" s="9" t="s">
        <v>1895</v>
      </c>
      <c r="C1076" s="9" t="s">
        <v>7</v>
      </c>
      <c r="D1076" s="9" t="s">
        <v>11</v>
      </c>
      <c r="E1076" s="8" t="s">
        <v>221</v>
      </c>
    </row>
    <row r="1077" s="2" customFormat="1" ht="22.5" customHeight="1" spans="1:5">
      <c r="A1077" s="9">
        <f>1075</f>
        <v>1075</v>
      </c>
      <c r="B1077" s="9" t="s">
        <v>1896</v>
      </c>
      <c r="C1077" s="9" t="s">
        <v>7</v>
      </c>
      <c r="D1077" s="9" t="s">
        <v>11</v>
      </c>
      <c r="E1077" s="8" t="s">
        <v>1897</v>
      </c>
    </row>
    <row r="1078" s="2" customFormat="1" ht="22.5" customHeight="1" spans="1:5">
      <c r="A1078" s="9">
        <f>1076</f>
        <v>1076</v>
      </c>
      <c r="B1078" s="9" t="s">
        <v>1898</v>
      </c>
      <c r="C1078" s="9" t="s">
        <v>7</v>
      </c>
      <c r="D1078" s="9" t="s">
        <v>29</v>
      </c>
      <c r="E1078" s="8" t="s">
        <v>515</v>
      </c>
    </row>
    <row r="1079" s="2" customFormat="1" ht="22.5" customHeight="1" spans="1:5">
      <c r="A1079" s="9">
        <f>1077</f>
        <v>1077</v>
      </c>
      <c r="B1079" s="9" t="s">
        <v>1899</v>
      </c>
      <c r="C1079" s="9" t="s">
        <v>7</v>
      </c>
      <c r="D1079" s="9" t="s">
        <v>14</v>
      </c>
      <c r="E1079" s="8" t="s">
        <v>1900</v>
      </c>
    </row>
    <row r="1080" s="2" customFormat="1" ht="22.5" customHeight="1" spans="1:5">
      <c r="A1080" s="9">
        <f>1078</f>
        <v>1078</v>
      </c>
      <c r="B1080" s="9" t="s">
        <v>1901</v>
      </c>
      <c r="C1080" s="9" t="s">
        <v>7</v>
      </c>
      <c r="D1080" s="9" t="s">
        <v>59</v>
      </c>
      <c r="E1080" s="8" t="s">
        <v>1902</v>
      </c>
    </row>
    <row r="1081" s="2" customFormat="1" ht="22.5" customHeight="1" spans="1:5">
      <c r="A1081" s="9">
        <f>1079</f>
        <v>1079</v>
      </c>
      <c r="B1081" s="9" t="s">
        <v>1903</v>
      </c>
      <c r="C1081" s="9" t="s">
        <v>7</v>
      </c>
      <c r="D1081" s="9" t="s">
        <v>94</v>
      </c>
      <c r="E1081" s="8" t="s">
        <v>1904</v>
      </c>
    </row>
    <row r="1082" s="2" customFormat="1" ht="22.5" customHeight="1" spans="1:5">
      <c r="A1082" s="9">
        <f>1080</f>
        <v>1080</v>
      </c>
      <c r="B1082" s="9" t="s">
        <v>1905</v>
      </c>
      <c r="C1082" s="9" t="s">
        <v>7</v>
      </c>
      <c r="D1082" s="9" t="s">
        <v>47</v>
      </c>
      <c r="E1082" s="8" t="s">
        <v>1906</v>
      </c>
    </row>
    <row r="1083" s="2" customFormat="1" ht="22.5" customHeight="1" spans="1:5">
      <c r="A1083" s="9">
        <f>1081</f>
        <v>1081</v>
      </c>
      <c r="B1083" s="9" t="s">
        <v>1907</v>
      </c>
      <c r="C1083" s="9" t="s">
        <v>7</v>
      </c>
      <c r="D1083" s="9" t="s">
        <v>59</v>
      </c>
      <c r="E1083" s="8" t="s">
        <v>1908</v>
      </c>
    </row>
    <row r="1084" s="2" customFormat="1" ht="22.5" customHeight="1" spans="1:5">
      <c r="A1084" s="9">
        <f>1082</f>
        <v>1082</v>
      </c>
      <c r="B1084" s="9" t="s">
        <v>1909</v>
      </c>
      <c r="C1084" s="9" t="s">
        <v>7</v>
      </c>
      <c r="D1084" s="9" t="s">
        <v>170</v>
      </c>
      <c r="E1084" s="8" t="s">
        <v>1910</v>
      </c>
    </row>
    <row r="1085" s="2" customFormat="1" ht="22.5" customHeight="1" spans="1:5">
      <c r="A1085" s="9">
        <f>1083</f>
        <v>1083</v>
      </c>
      <c r="B1085" s="9" t="s">
        <v>1911</v>
      </c>
      <c r="C1085" s="9" t="s">
        <v>7</v>
      </c>
      <c r="D1085" s="9" t="s">
        <v>47</v>
      </c>
      <c r="E1085" s="8" t="s">
        <v>1912</v>
      </c>
    </row>
    <row r="1086" s="2" customFormat="1" ht="22.5" customHeight="1" spans="1:5">
      <c r="A1086" s="9">
        <f>1084</f>
        <v>1084</v>
      </c>
      <c r="B1086" s="9" t="s">
        <v>1913</v>
      </c>
      <c r="C1086" s="9" t="s">
        <v>7</v>
      </c>
      <c r="D1086" s="9" t="s">
        <v>94</v>
      </c>
      <c r="E1086" s="8" t="s">
        <v>1914</v>
      </c>
    </row>
    <row r="1087" s="2" customFormat="1" ht="22.5" customHeight="1" spans="1:5">
      <c r="A1087" s="9">
        <f>1085</f>
        <v>1085</v>
      </c>
      <c r="B1087" s="9" t="s">
        <v>1915</v>
      </c>
      <c r="C1087" s="9" t="s">
        <v>7</v>
      </c>
      <c r="D1087" s="9" t="s">
        <v>59</v>
      </c>
      <c r="E1087" s="8" t="s">
        <v>1916</v>
      </c>
    </row>
    <row r="1088" s="2" customFormat="1" ht="22.5" customHeight="1" spans="1:5">
      <c r="A1088" s="9">
        <f>1086</f>
        <v>1086</v>
      </c>
      <c r="B1088" s="9" t="s">
        <v>1917</v>
      </c>
      <c r="C1088" s="9" t="s">
        <v>7</v>
      </c>
      <c r="D1088" s="9" t="s">
        <v>11</v>
      </c>
      <c r="E1088" s="8" t="s">
        <v>1918</v>
      </c>
    </row>
    <row r="1089" s="2" customFormat="1" ht="22.5" customHeight="1" spans="1:5">
      <c r="A1089" s="9">
        <f>1087</f>
        <v>1087</v>
      </c>
      <c r="B1089" s="9" t="s">
        <v>1919</v>
      </c>
      <c r="C1089" s="9" t="s">
        <v>7</v>
      </c>
      <c r="D1089" s="9" t="s">
        <v>34</v>
      </c>
      <c r="E1089" s="8" t="s">
        <v>1920</v>
      </c>
    </row>
    <row r="1090" s="2" customFormat="1" ht="22.5" customHeight="1" spans="1:5">
      <c r="A1090" s="9">
        <f>1088</f>
        <v>1088</v>
      </c>
      <c r="B1090" s="9" t="s">
        <v>1921</v>
      </c>
      <c r="C1090" s="9" t="s">
        <v>7</v>
      </c>
      <c r="D1090" s="9" t="s">
        <v>14</v>
      </c>
      <c r="E1090" s="8" t="s">
        <v>1922</v>
      </c>
    </row>
    <row r="1091" s="2" customFormat="1" ht="22.5" customHeight="1" spans="1:5">
      <c r="A1091" s="9">
        <f>1089</f>
        <v>1089</v>
      </c>
      <c r="B1091" s="9" t="s">
        <v>1923</v>
      </c>
      <c r="C1091" s="9" t="s">
        <v>7</v>
      </c>
      <c r="D1091" s="9" t="s">
        <v>59</v>
      </c>
      <c r="E1091" s="8" t="s">
        <v>1924</v>
      </c>
    </row>
    <row r="1092" s="2" customFormat="1" ht="22.5" customHeight="1" spans="1:5">
      <c r="A1092" s="9">
        <f>1090</f>
        <v>1090</v>
      </c>
      <c r="B1092" s="9" t="s">
        <v>1925</v>
      </c>
      <c r="C1092" s="9" t="s">
        <v>7</v>
      </c>
      <c r="D1092" s="9" t="s">
        <v>23</v>
      </c>
      <c r="E1092" s="8" t="s">
        <v>435</v>
      </c>
    </row>
    <row r="1093" s="2" customFormat="1" ht="22.5" customHeight="1" spans="1:5">
      <c r="A1093" s="9">
        <f>1091</f>
        <v>1091</v>
      </c>
      <c r="B1093" s="9" t="s">
        <v>1926</v>
      </c>
      <c r="C1093" s="9" t="s">
        <v>7</v>
      </c>
      <c r="D1093" s="9" t="s">
        <v>182</v>
      </c>
      <c r="E1093" s="8" t="s">
        <v>332</v>
      </c>
    </row>
    <row r="1094" s="2" customFormat="1" ht="22.5" customHeight="1" spans="1:5">
      <c r="A1094" s="9">
        <f>1092</f>
        <v>1092</v>
      </c>
      <c r="B1094" s="9" t="s">
        <v>1927</v>
      </c>
      <c r="C1094" s="9" t="s">
        <v>7</v>
      </c>
      <c r="D1094" s="9" t="s">
        <v>26</v>
      </c>
      <c r="E1094" s="8" t="s">
        <v>1928</v>
      </c>
    </row>
    <row r="1095" s="2" customFormat="1" ht="22.5" customHeight="1" spans="1:5">
      <c r="A1095" s="9">
        <f>1093</f>
        <v>1093</v>
      </c>
      <c r="B1095" s="9" t="s">
        <v>1929</v>
      </c>
      <c r="C1095" s="9" t="s">
        <v>7</v>
      </c>
      <c r="D1095" s="9" t="s">
        <v>94</v>
      </c>
      <c r="E1095" s="8" t="s">
        <v>1930</v>
      </c>
    </row>
    <row r="1096" s="2" customFormat="1" ht="22.5" customHeight="1" spans="1:5">
      <c r="A1096" s="9">
        <f>1094</f>
        <v>1094</v>
      </c>
      <c r="B1096" s="9" t="s">
        <v>1931</v>
      </c>
      <c r="C1096" s="9" t="s">
        <v>7</v>
      </c>
      <c r="D1096" s="9" t="s">
        <v>20</v>
      </c>
      <c r="E1096" s="8" t="s">
        <v>1932</v>
      </c>
    </row>
    <row r="1097" s="2" customFormat="1" ht="22.5" customHeight="1" spans="1:5">
      <c r="A1097" s="9">
        <f>1095</f>
        <v>1095</v>
      </c>
      <c r="B1097" s="9" t="s">
        <v>1933</v>
      </c>
      <c r="C1097" s="9" t="s">
        <v>7</v>
      </c>
      <c r="D1097" s="9" t="s">
        <v>47</v>
      </c>
      <c r="E1097" s="8" t="s">
        <v>1934</v>
      </c>
    </row>
    <row r="1098" s="2" customFormat="1" ht="22.5" customHeight="1" spans="1:5">
      <c r="A1098" s="9">
        <f>1096</f>
        <v>1096</v>
      </c>
      <c r="B1098" s="9" t="s">
        <v>1935</v>
      </c>
      <c r="C1098" s="9" t="s">
        <v>7</v>
      </c>
      <c r="D1098" s="9" t="s">
        <v>11</v>
      </c>
      <c r="E1098" s="8" t="s">
        <v>295</v>
      </c>
    </row>
    <row r="1099" s="2" customFormat="1" ht="22.5" customHeight="1" spans="1:5">
      <c r="A1099" s="9">
        <f>1097</f>
        <v>1097</v>
      </c>
      <c r="B1099" s="9" t="s">
        <v>1936</v>
      </c>
      <c r="C1099" s="9" t="s">
        <v>7</v>
      </c>
      <c r="D1099" s="9" t="s">
        <v>20</v>
      </c>
      <c r="E1099" s="8" t="s">
        <v>1937</v>
      </c>
    </row>
    <row r="1100" s="2" customFormat="1" ht="22.5" customHeight="1" spans="1:5">
      <c r="A1100" s="9">
        <f>1098</f>
        <v>1098</v>
      </c>
      <c r="B1100" s="9" t="s">
        <v>1938</v>
      </c>
      <c r="C1100" s="9" t="s">
        <v>7</v>
      </c>
      <c r="D1100" s="9" t="s">
        <v>54</v>
      </c>
      <c r="E1100" s="8" t="s">
        <v>1939</v>
      </c>
    </row>
    <row r="1101" s="2" customFormat="1" ht="22.5" customHeight="1" spans="1:5">
      <c r="A1101" s="9">
        <f>1099</f>
        <v>1099</v>
      </c>
      <c r="B1101" s="9" t="s">
        <v>1940</v>
      </c>
      <c r="C1101" s="9" t="s">
        <v>7</v>
      </c>
      <c r="D1101" s="9" t="s">
        <v>26</v>
      </c>
      <c r="E1101" s="8" t="s">
        <v>1941</v>
      </c>
    </row>
    <row r="1102" s="2" customFormat="1" ht="22.5" customHeight="1" spans="1:5">
      <c r="A1102" s="9">
        <f>1100</f>
        <v>1100</v>
      </c>
      <c r="B1102" s="9" t="s">
        <v>1942</v>
      </c>
      <c r="C1102" s="9" t="s">
        <v>7</v>
      </c>
      <c r="D1102" s="9" t="s">
        <v>20</v>
      </c>
      <c r="E1102" s="8" t="s">
        <v>1943</v>
      </c>
    </row>
    <row r="1103" s="2" customFormat="1" ht="22.5" customHeight="1" spans="1:5">
      <c r="A1103" s="9">
        <f>1101</f>
        <v>1101</v>
      </c>
      <c r="B1103" s="9" t="s">
        <v>1944</v>
      </c>
      <c r="C1103" s="9" t="s">
        <v>7</v>
      </c>
      <c r="D1103" s="9" t="s">
        <v>20</v>
      </c>
      <c r="E1103" s="8" t="s">
        <v>1945</v>
      </c>
    </row>
    <row r="1104" s="2" customFormat="1" ht="22.5" customHeight="1" spans="1:5">
      <c r="A1104" s="9">
        <f>1102</f>
        <v>1102</v>
      </c>
      <c r="B1104" s="9" t="s">
        <v>1946</v>
      </c>
      <c r="C1104" s="9" t="s">
        <v>7</v>
      </c>
      <c r="D1104" s="9" t="s">
        <v>94</v>
      </c>
      <c r="E1104" s="8" t="s">
        <v>1947</v>
      </c>
    </row>
    <row r="1105" s="2" customFormat="1" ht="22.5" customHeight="1" spans="1:5">
      <c r="A1105" s="9">
        <f>1103</f>
        <v>1103</v>
      </c>
      <c r="B1105" s="9" t="s">
        <v>1948</v>
      </c>
      <c r="C1105" s="9" t="s">
        <v>7</v>
      </c>
      <c r="D1105" s="9" t="s">
        <v>59</v>
      </c>
      <c r="E1105" s="8" t="s">
        <v>1949</v>
      </c>
    </row>
    <row r="1106" s="2" customFormat="1" ht="22.5" customHeight="1" spans="1:5">
      <c r="A1106" s="9">
        <f>1104</f>
        <v>1104</v>
      </c>
      <c r="B1106" s="9" t="s">
        <v>1950</v>
      </c>
      <c r="C1106" s="9" t="s">
        <v>7</v>
      </c>
      <c r="D1106" s="9" t="s">
        <v>170</v>
      </c>
      <c r="E1106" s="8" t="s">
        <v>1951</v>
      </c>
    </row>
    <row r="1107" s="2" customFormat="1" ht="22.5" customHeight="1" spans="1:5">
      <c r="A1107" s="9">
        <f>1105</f>
        <v>1105</v>
      </c>
      <c r="B1107" s="9" t="s">
        <v>1952</v>
      </c>
      <c r="C1107" s="9" t="s">
        <v>7</v>
      </c>
      <c r="D1107" s="9" t="s">
        <v>59</v>
      </c>
      <c r="E1107" s="8" t="s">
        <v>1953</v>
      </c>
    </row>
    <row r="1108" s="2" customFormat="1" ht="22.5" customHeight="1" spans="1:5">
      <c r="A1108" s="9">
        <f>1106</f>
        <v>1106</v>
      </c>
      <c r="B1108" s="9" t="s">
        <v>1954</v>
      </c>
      <c r="C1108" s="9" t="s">
        <v>7</v>
      </c>
      <c r="D1108" s="9" t="s">
        <v>182</v>
      </c>
      <c r="E1108" s="8" t="s">
        <v>1955</v>
      </c>
    </row>
    <row r="1109" s="2" customFormat="1" ht="22.5" customHeight="1" spans="1:5">
      <c r="A1109" s="9">
        <f>1107</f>
        <v>1107</v>
      </c>
      <c r="B1109" s="9" t="s">
        <v>1956</v>
      </c>
      <c r="C1109" s="9" t="s">
        <v>7</v>
      </c>
      <c r="D1109" s="9" t="s">
        <v>26</v>
      </c>
      <c r="E1109" s="8" t="s">
        <v>1112</v>
      </c>
    </row>
    <row r="1110" s="2" customFormat="1" ht="22.5" customHeight="1" spans="1:5">
      <c r="A1110" s="9">
        <f>1108</f>
        <v>1108</v>
      </c>
      <c r="B1110" s="9" t="s">
        <v>1957</v>
      </c>
      <c r="C1110" s="9" t="s">
        <v>7</v>
      </c>
      <c r="D1110" s="9" t="s">
        <v>34</v>
      </c>
      <c r="E1110" s="8" t="s">
        <v>1958</v>
      </c>
    </row>
    <row r="1111" s="2" customFormat="1" ht="22.5" customHeight="1" spans="1:5">
      <c r="A1111" s="9">
        <f>1109</f>
        <v>1109</v>
      </c>
      <c r="B1111" s="9" t="s">
        <v>1959</v>
      </c>
      <c r="C1111" s="9" t="s">
        <v>7</v>
      </c>
      <c r="D1111" s="9" t="s">
        <v>20</v>
      </c>
      <c r="E1111" s="8" t="s">
        <v>48</v>
      </c>
    </row>
    <row r="1112" s="2" customFormat="1" ht="22.5" customHeight="1" spans="1:5">
      <c r="A1112" s="9">
        <f>1110</f>
        <v>1110</v>
      </c>
      <c r="B1112" s="9" t="s">
        <v>1960</v>
      </c>
      <c r="C1112" s="9" t="s">
        <v>7</v>
      </c>
      <c r="D1112" s="9" t="s">
        <v>11</v>
      </c>
      <c r="E1112" s="8" t="s">
        <v>1961</v>
      </c>
    </row>
    <row r="1113" s="2" customFormat="1" ht="22.5" customHeight="1" spans="1:5">
      <c r="A1113" s="9">
        <f>1111</f>
        <v>1111</v>
      </c>
      <c r="B1113" s="9" t="s">
        <v>1962</v>
      </c>
      <c r="C1113" s="9" t="s">
        <v>7</v>
      </c>
      <c r="D1113" s="9" t="s">
        <v>54</v>
      </c>
      <c r="E1113" s="8" t="s">
        <v>1963</v>
      </c>
    </row>
    <row r="1114" s="2" customFormat="1" ht="22.5" customHeight="1" spans="1:5">
      <c r="A1114" s="9">
        <f>1112</f>
        <v>1112</v>
      </c>
      <c r="B1114" s="9" t="s">
        <v>1964</v>
      </c>
      <c r="C1114" s="9" t="s">
        <v>7</v>
      </c>
      <c r="D1114" s="9" t="s">
        <v>170</v>
      </c>
      <c r="E1114" s="8" t="s">
        <v>62</v>
      </c>
    </row>
    <row r="1115" s="2" customFormat="1" ht="22.5" customHeight="1" spans="1:5">
      <c r="A1115" s="9">
        <f>1113</f>
        <v>1113</v>
      </c>
      <c r="B1115" s="9" t="s">
        <v>1965</v>
      </c>
      <c r="C1115" s="9" t="s">
        <v>7</v>
      </c>
      <c r="D1115" s="9" t="s">
        <v>170</v>
      </c>
      <c r="E1115" s="8" t="s">
        <v>127</v>
      </c>
    </row>
    <row r="1116" s="2" customFormat="1" ht="22.5" customHeight="1" spans="1:5">
      <c r="A1116" s="9">
        <f>1114</f>
        <v>1114</v>
      </c>
      <c r="B1116" s="9" t="s">
        <v>1966</v>
      </c>
      <c r="C1116" s="9" t="s">
        <v>7</v>
      </c>
      <c r="D1116" s="9" t="s">
        <v>8</v>
      </c>
      <c r="E1116" s="8" t="s">
        <v>675</v>
      </c>
    </row>
    <row r="1117" s="2" customFormat="1" ht="22.5" customHeight="1" spans="1:5">
      <c r="A1117" s="9">
        <f>1115</f>
        <v>1115</v>
      </c>
      <c r="B1117" s="9" t="s">
        <v>1967</v>
      </c>
      <c r="C1117" s="9" t="s">
        <v>7</v>
      </c>
      <c r="D1117" s="9" t="s">
        <v>17</v>
      </c>
      <c r="E1117" s="8" t="s">
        <v>905</v>
      </c>
    </row>
    <row r="1118" s="2" customFormat="1" ht="22.5" customHeight="1" spans="1:5">
      <c r="A1118" s="9">
        <f>1116</f>
        <v>1116</v>
      </c>
      <c r="B1118" s="9" t="s">
        <v>1968</v>
      </c>
      <c r="C1118" s="9" t="s">
        <v>7</v>
      </c>
      <c r="D1118" s="9" t="s">
        <v>20</v>
      </c>
      <c r="E1118" s="8" t="s">
        <v>332</v>
      </c>
    </row>
    <row r="1119" s="2" customFormat="1" ht="22.5" customHeight="1" spans="1:5">
      <c r="A1119" s="9">
        <f>1117</f>
        <v>1117</v>
      </c>
      <c r="B1119" s="9" t="s">
        <v>1969</v>
      </c>
      <c r="C1119" s="9" t="s">
        <v>7</v>
      </c>
      <c r="D1119" s="9" t="s">
        <v>126</v>
      </c>
      <c r="E1119" s="8" t="s">
        <v>1970</v>
      </c>
    </row>
    <row r="1120" s="2" customFormat="1" ht="22.5" customHeight="1" spans="1:5">
      <c r="A1120" s="9">
        <f>1118</f>
        <v>1118</v>
      </c>
      <c r="B1120" s="9" t="s">
        <v>1971</v>
      </c>
      <c r="C1120" s="9" t="s">
        <v>7</v>
      </c>
      <c r="D1120" s="9" t="s">
        <v>20</v>
      </c>
      <c r="E1120" s="8" t="s">
        <v>1972</v>
      </c>
    </row>
    <row r="1121" s="2" customFormat="1" ht="22.5" customHeight="1" spans="1:5">
      <c r="A1121" s="9">
        <f>1119</f>
        <v>1119</v>
      </c>
      <c r="B1121" s="9" t="s">
        <v>1973</v>
      </c>
      <c r="C1121" s="9" t="s">
        <v>7</v>
      </c>
      <c r="D1121" s="9" t="s">
        <v>170</v>
      </c>
      <c r="E1121" s="8" t="s">
        <v>1974</v>
      </c>
    </row>
    <row r="1122" s="2" customFormat="1" ht="22.5" customHeight="1" spans="1:5">
      <c r="A1122" s="9">
        <f>1120</f>
        <v>1120</v>
      </c>
      <c r="B1122" s="9" t="s">
        <v>1975</v>
      </c>
      <c r="C1122" s="9" t="s">
        <v>7</v>
      </c>
      <c r="D1122" s="9" t="s">
        <v>26</v>
      </c>
      <c r="E1122" s="8" t="s">
        <v>1976</v>
      </c>
    </row>
    <row r="1123" s="2" customFormat="1" ht="22.5" customHeight="1" spans="1:5">
      <c r="A1123" s="9">
        <f>1121</f>
        <v>1121</v>
      </c>
      <c r="B1123" s="9" t="s">
        <v>1977</v>
      </c>
      <c r="C1123" s="9" t="s">
        <v>7</v>
      </c>
      <c r="D1123" s="9" t="s">
        <v>26</v>
      </c>
      <c r="E1123" s="8" t="s">
        <v>1978</v>
      </c>
    </row>
    <row r="1124" s="2" customFormat="1" ht="22.5" customHeight="1" spans="1:5">
      <c r="A1124" s="9">
        <f>1122</f>
        <v>1122</v>
      </c>
      <c r="B1124" s="9" t="s">
        <v>1979</v>
      </c>
      <c r="C1124" s="9" t="s">
        <v>7</v>
      </c>
      <c r="D1124" s="9" t="s">
        <v>47</v>
      </c>
      <c r="E1124" s="8" t="s">
        <v>1920</v>
      </c>
    </row>
    <row r="1125" s="2" customFormat="1" ht="22.5" customHeight="1" spans="1:5">
      <c r="A1125" s="9">
        <f>1123</f>
        <v>1123</v>
      </c>
      <c r="B1125" s="9" t="s">
        <v>1980</v>
      </c>
      <c r="C1125" s="9" t="s">
        <v>7</v>
      </c>
      <c r="D1125" s="9" t="s">
        <v>8</v>
      </c>
      <c r="E1125" s="8" t="s">
        <v>1981</v>
      </c>
    </row>
    <row r="1126" s="2" customFormat="1" ht="22.5" customHeight="1" spans="1:5">
      <c r="A1126" s="9">
        <f>1124</f>
        <v>1124</v>
      </c>
      <c r="B1126" s="9" t="s">
        <v>1982</v>
      </c>
      <c r="C1126" s="9" t="s">
        <v>7</v>
      </c>
      <c r="D1126" s="9" t="s">
        <v>94</v>
      </c>
      <c r="E1126" s="8" t="s">
        <v>1983</v>
      </c>
    </row>
    <row r="1127" s="2" customFormat="1" ht="22.5" customHeight="1" spans="1:5">
      <c r="A1127" s="9">
        <f>1125</f>
        <v>1125</v>
      </c>
      <c r="B1127" s="9" t="s">
        <v>1984</v>
      </c>
      <c r="C1127" s="9" t="s">
        <v>7</v>
      </c>
      <c r="D1127" s="9" t="s">
        <v>34</v>
      </c>
      <c r="E1127" s="8" t="s">
        <v>1985</v>
      </c>
    </row>
    <row r="1128" s="2" customFormat="1" ht="22.5" customHeight="1" spans="1:5">
      <c r="A1128" s="9">
        <f>1126</f>
        <v>1126</v>
      </c>
      <c r="B1128" s="9" t="s">
        <v>1986</v>
      </c>
      <c r="C1128" s="9" t="s">
        <v>7</v>
      </c>
      <c r="D1128" s="9" t="s">
        <v>34</v>
      </c>
      <c r="E1128" s="8" t="s">
        <v>1987</v>
      </c>
    </row>
    <row r="1129" s="2" customFormat="1" ht="22.5" customHeight="1" spans="1:5">
      <c r="A1129" s="9">
        <f>1127</f>
        <v>1127</v>
      </c>
      <c r="B1129" s="9" t="s">
        <v>1988</v>
      </c>
      <c r="C1129" s="9" t="s">
        <v>7</v>
      </c>
      <c r="D1129" s="9" t="s">
        <v>182</v>
      </c>
      <c r="E1129" s="8" t="s">
        <v>1989</v>
      </c>
    </row>
    <row r="1130" s="2" customFormat="1" ht="22.5" customHeight="1" spans="1:5">
      <c r="A1130" s="9">
        <f>1128</f>
        <v>1128</v>
      </c>
      <c r="B1130" s="9" t="s">
        <v>1990</v>
      </c>
      <c r="C1130" s="9" t="s">
        <v>7</v>
      </c>
      <c r="D1130" s="9" t="s">
        <v>23</v>
      </c>
      <c r="E1130" s="8" t="s">
        <v>148</v>
      </c>
    </row>
    <row r="1131" s="2" customFormat="1" ht="22.5" customHeight="1" spans="1:5">
      <c r="A1131" s="9">
        <f>1129</f>
        <v>1129</v>
      </c>
      <c r="B1131" s="9" t="s">
        <v>1991</v>
      </c>
      <c r="C1131" s="9" t="s">
        <v>7</v>
      </c>
      <c r="D1131" s="9" t="s">
        <v>54</v>
      </c>
      <c r="E1131" s="8" t="s">
        <v>1992</v>
      </c>
    </row>
    <row r="1132" s="2" customFormat="1" ht="22.5" customHeight="1" spans="1:5">
      <c r="A1132" s="9">
        <f>1130</f>
        <v>1130</v>
      </c>
      <c r="B1132" s="9" t="s">
        <v>1993</v>
      </c>
      <c r="C1132" s="9" t="s">
        <v>7</v>
      </c>
      <c r="D1132" s="9" t="s">
        <v>20</v>
      </c>
      <c r="E1132" s="8" t="s">
        <v>39</v>
      </c>
    </row>
    <row r="1133" s="2" customFormat="1" ht="22.5" customHeight="1" spans="1:5">
      <c r="A1133" s="9">
        <f>1131</f>
        <v>1131</v>
      </c>
      <c r="B1133" s="9" t="s">
        <v>1994</v>
      </c>
      <c r="C1133" s="9" t="s">
        <v>7</v>
      </c>
      <c r="D1133" s="9" t="s">
        <v>94</v>
      </c>
      <c r="E1133" s="8" t="s">
        <v>1995</v>
      </c>
    </row>
    <row r="1134" s="2" customFormat="1" ht="22.5" customHeight="1" spans="1:5">
      <c r="A1134" s="9">
        <f>1132</f>
        <v>1132</v>
      </c>
      <c r="B1134" s="9" t="s">
        <v>1996</v>
      </c>
      <c r="C1134" s="9" t="s">
        <v>7</v>
      </c>
      <c r="D1134" s="9" t="s">
        <v>23</v>
      </c>
      <c r="E1134" s="8" t="s">
        <v>1339</v>
      </c>
    </row>
    <row r="1135" s="2" customFormat="1" ht="22.5" customHeight="1" spans="1:5">
      <c r="A1135" s="9">
        <f>1133</f>
        <v>1133</v>
      </c>
      <c r="B1135" s="9" t="s">
        <v>1997</v>
      </c>
      <c r="C1135" s="9" t="s">
        <v>7</v>
      </c>
      <c r="D1135" s="9" t="s">
        <v>34</v>
      </c>
      <c r="E1135" s="8" t="s">
        <v>122</v>
      </c>
    </row>
    <row r="1136" s="2" customFormat="1" ht="22.5" customHeight="1" spans="1:5">
      <c r="A1136" s="9">
        <f>1134</f>
        <v>1134</v>
      </c>
      <c r="B1136" s="9" t="s">
        <v>1998</v>
      </c>
      <c r="C1136" s="9" t="s">
        <v>7</v>
      </c>
      <c r="D1136" s="9" t="s">
        <v>59</v>
      </c>
      <c r="E1136" s="8" t="s">
        <v>1999</v>
      </c>
    </row>
    <row r="1137" s="2" customFormat="1" ht="22.5" customHeight="1" spans="1:5">
      <c r="A1137" s="9">
        <f>1135</f>
        <v>1135</v>
      </c>
      <c r="B1137" s="9" t="s">
        <v>2000</v>
      </c>
      <c r="C1137" s="9" t="s">
        <v>7</v>
      </c>
      <c r="D1137" s="9" t="s">
        <v>20</v>
      </c>
      <c r="E1137" s="8" t="s">
        <v>2001</v>
      </c>
    </row>
    <row r="1138" s="2" customFormat="1" ht="22.5" customHeight="1" spans="1:5">
      <c r="A1138" s="9">
        <f>1136</f>
        <v>1136</v>
      </c>
      <c r="B1138" s="9" t="s">
        <v>2002</v>
      </c>
      <c r="C1138" s="9" t="s">
        <v>7</v>
      </c>
      <c r="D1138" s="9" t="s">
        <v>107</v>
      </c>
      <c r="E1138" s="8" t="s">
        <v>2003</v>
      </c>
    </row>
    <row r="1139" s="2" customFormat="1" ht="22.5" customHeight="1" spans="1:5">
      <c r="A1139" s="9">
        <f>1137</f>
        <v>1137</v>
      </c>
      <c r="B1139" s="9" t="s">
        <v>2004</v>
      </c>
      <c r="C1139" s="9" t="s">
        <v>7</v>
      </c>
      <c r="D1139" s="9" t="s">
        <v>94</v>
      </c>
      <c r="E1139" s="8" t="s">
        <v>2005</v>
      </c>
    </row>
    <row r="1140" s="2" customFormat="1" ht="22.5" customHeight="1" spans="1:5">
      <c r="A1140" s="9">
        <f>1138</f>
        <v>1138</v>
      </c>
      <c r="B1140" s="9" t="s">
        <v>2006</v>
      </c>
      <c r="C1140" s="9" t="s">
        <v>7</v>
      </c>
      <c r="D1140" s="9" t="s">
        <v>59</v>
      </c>
      <c r="E1140" s="8" t="s">
        <v>747</v>
      </c>
    </row>
    <row r="1141" s="2" customFormat="1" ht="22.5" customHeight="1" spans="1:5">
      <c r="A1141" s="9">
        <f>1139</f>
        <v>1139</v>
      </c>
      <c r="B1141" s="9" t="s">
        <v>2007</v>
      </c>
      <c r="C1141" s="9" t="s">
        <v>7</v>
      </c>
      <c r="D1141" s="9" t="s">
        <v>20</v>
      </c>
      <c r="E1141" s="8" t="s">
        <v>2008</v>
      </c>
    </row>
    <row r="1142" s="2" customFormat="1" ht="22.5" customHeight="1" spans="1:5">
      <c r="A1142" s="9">
        <f>1140</f>
        <v>1140</v>
      </c>
      <c r="B1142" s="9" t="s">
        <v>2009</v>
      </c>
      <c r="C1142" s="9" t="s">
        <v>7</v>
      </c>
      <c r="D1142" s="9" t="s">
        <v>29</v>
      </c>
      <c r="E1142" s="8" t="s">
        <v>2010</v>
      </c>
    </row>
    <row r="1143" s="2" customFormat="1" ht="22.5" customHeight="1" spans="1:5">
      <c r="A1143" s="9">
        <f>1141</f>
        <v>1141</v>
      </c>
      <c r="B1143" s="9" t="s">
        <v>2011</v>
      </c>
      <c r="C1143" s="9" t="s">
        <v>7</v>
      </c>
      <c r="D1143" s="9" t="s">
        <v>11</v>
      </c>
      <c r="E1143" s="8" t="s">
        <v>2012</v>
      </c>
    </row>
    <row r="1144" s="2" customFormat="1" ht="22.5" customHeight="1" spans="1:5">
      <c r="A1144" s="9">
        <f>1142</f>
        <v>1142</v>
      </c>
      <c r="B1144" s="9" t="s">
        <v>2013</v>
      </c>
      <c r="C1144" s="9" t="s">
        <v>7</v>
      </c>
      <c r="D1144" s="9" t="s">
        <v>23</v>
      </c>
      <c r="E1144" s="8" t="s">
        <v>108</v>
      </c>
    </row>
    <row r="1145" s="2" customFormat="1" ht="22.5" customHeight="1" spans="1:5">
      <c r="A1145" s="9">
        <f>1143</f>
        <v>1143</v>
      </c>
      <c r="B1145" s="9" t="s">
        <v>2014</v>
      </c>
      <c r="C1145" s="9" t="s">
        <v>7</v>
      </c>
      <c r="D1145" s="9" t="s">
        <v>34</v>
      </c>
      <c r="E1145" s="8" t="s">
        <v>2015</v>
      </c>
    </row>
    <row r="1146" s="2" customFormat="1" ht="22.5" customHeight="1" spans="1:5">
      <c r="A1146" s="9">
        <f>1144</f>
        <v>1144</v>
      </c>
      <c r="B1146" s="9" t="s">
        <v>2016</v>
      </c>
      <c r="C1146" s="9" t="s">
        <v>7</v>
      </c>
      <c r="D1146" s="9" t="s">
        <v>14</v>
      </c>
      <c r="E1146" s="8" t="s">
        <v>1636</v>
      </c>
    </row>
    <row r="1147" s="2" customFormat="1" ht="22.5" customHeight="1" spans="1:5">
      <c r="A1147" s="9">
        <f>1145</f>
        <v>1145</v>
      </c>
      <c r="B1147" s="9" t="s">
        <v>2017</v>
      </c>
      <c r="C1147" s="9" t="s">
        <v>7</v>
      </c>
      <c r="D1147" s="9" t="s">
        <v>94</v>
      </c>
      <c r="E1147" s="8" t="s">
        <v>2018</v>
      </c>
    </row>
    <row r="1148" s="2" customFormat="1" ht="22.5" customHeight="1" spans="1:5">
      <c r="A1148" s="9">
        <f>1146</f>
        <v>1146</v>
      </c>
      <c r="B1148" s="9" t="s">
        <v>2019</v>
      </c>
      <c r="C1148" s="9" t="s">
        <v>7</v>
      </c>
      <c r="D1148" s="9" t="s">
        <v>26</v>
      </c>
      <c r="E1148" s="8" t="s">
        <v>2020</v>
      </c>
    </row>
    <row r="1149" s="2" customFormat="1" ht="22.5" customHeight="1" spans="1:5">
      <c r="A1149" s="9">
        <f>1147</f>
        <v>1147</v>
      </c>
      <c r="B1149" s="9" t="s">
        <v>2021</v>
      </c>
      <c r="C1149" s="9" t="s">
        <v>7</v>
      </c>
      <c r="D1149" s="9" t="s">
        <v>47</v>
      </c>
      <c r="E1149" s="8" t="s">
        <v>266</v>
      </c>
    </row>
    <row r="1150" s="2" customFormat="1" ht="22.5" customHeight="1" spans="1:5">
      <c r="A1150" s="9">
        <f>1148</f>
        <v>1148</v>
      </c>
      <c r="B1150" s="9" t="s">
        <v>2022</v>
      </c>
      <c r="C1150" s="9" t="s">
        <v>7</v>
      </c>
      <c r="D1150" s="9" t="s">
        <v>11</v>
      </c>
      <c r="E1150" s="8" t="s">
        <v>1307</v>
      </c>
    </row>
    <row r="1151" s="2" customFormat="1" ht="22.5" customHeight="1" spans="1:5">
      <c r="A1151" s="9">
        <f>1149</f>
        <v>1149</v>
      </c>
      <c r="B1151" s="9" t="s">
        <v>2023</v>
      </c>
      <c r="C1151" s="9" t="s">
        <v>7</v>
      </c>
      <c r="D1151" s="9" t="s">
        <v>59</v>
      </c>
      <c r="E1151" s="8" t="s">
        <v>2024</v>
      </c>
    </row>
    <row r="1152" s="2" customFormat="1" ht="22.5" customHeight="1" spans="1:5">
      <c r="A1152" s="9">
        <f>1150</f>
        <v>1150</v>
      </c>
      <c r="B1152" s="9" t="s">
        <v>2025</v>
      </c>
      <c r="C1152" s="9" t="s">
        <v>7</v>
      </c>
      <c r="D1152" s="9" t="s">
        <v>20</v>
      </c>
      <c r="E1152" s="8" t="s">
        <v>2026</v>
      </c>
    </row>
    <row r="1153" s="2" customFormat="1" ht="22.5" customHeight="1" spans="1:5">
      <c r="A1153" s="9">
        <f>1151</f>
        <v>1151</v>
      </c>
      <c r="B1153" s="9" t="s">
        <v>2027</v>
      </c>
      <c r="C1153" s="9" t="s">
        <v>7</v>
      </c>
      <c r="D1153" s="9" t="s">
        <v>54</v>
      </c>
      <c r="E1153" s="8" t="s">
        <v>2028</v>
      </c>
    </row>
    <row r="1154" s="2" customFormat="1" ht="22.5" customHeight="1" spans="1:5">
      <c r="A1154" s="9">
        <f>1152</f>
        <v>1152</v>
      </c>
      <c r="B1154" s="9" t="s">
        <v>2029</v>
      </c>
      <c r="C1154" s="9" t="s">
        <v>7</v>
      </c>
      <c r="D1154" s="9" t="s">
        <v>23</v>
      </c>
      <c r="E1154" s="8" t="s">
        <v>2030</v>
      </c>
    </row>
    <row r="1155" s="2" customFormat="1" ht="22.5" customHeight="1" spans="1:5">
      <c r="A1155" s="9">
        <f>1153</f>
        <v>1153</v>
      </c>
      <c r="B1155" s="9" t="s">
        <v>2031</v>
      </c>
      <c r="C1155" s="9" t="s">
        <v>7</v>
      </c>
      <c r="D1155" s="9" t="s">
        <v>47</v>
      </c>
      <c r="E1155" s="8" t="s">
        <v>2032</v>
      </c>
    </row>
    <row r="1156" s="2" customFormat="1" ht="22.5" customHeight="1" spans="1:5">
      <c r="A1156" s="9">
        <f>1154</f>
        <v>1154</v>
      </c>
      <c r="B1156" s="9" t="s">
        <v>2033</v>
      </c>
      <c r="C1156" s="9" t="s">
        <v>7</v>
      </c>
      <c r="D1156" s="9" t="s">
        <v>14</v>
      </c>
      <c r="E1156" s="8" t="s">
        <v>2034</v>
      </c>
    </row>
    <row r="1157" s="2" customFormat="1" ht="22.5" customHeight="1" spans="1:5">
      <c r="A1157" s="9">
        <f>1155</f>
        <v>1155</v>
      </c>
      <c r="B1157" s="9" t="s">
        <v>2035</v>
      </c>
      <c r="C1157" s="9" t="s">
        <v>7</v>
      </c>
      <c r="D1157" s="9" t="s">
        <v>29</v>
      </c>
      <c r="E1157" s="8" t="s">
        <v>2036</v>
      </c>
    </row>
    <row r="1158" s="2" customFormat="1" ht="22.5" customHeight="1" spans="1:5">
      <c r="A1158" s="9">
        <f>1156</f>
        <v>1156</v>
      </c>
      <c r="B1158" s="9" t="s">
        <v>2037</v>
      </c>
      <c r="C1158" s="9" t="s">
        <v>7</v>
      </c>
      <c r="D1158" s="9" t="s">
        <v>47</v>
      </c>
      <c r="E1158" s="8" t="s">
        <v>2038</v>
      </c>
    </row>
    <row r="1159" s="2" customFormat="1" ht="22.5" customHeight="1" spans="1:5">
      <c r="A1159" s="9">
        <f>1157</f>
        <v>1157</v>
      </c>
      <c r="B1159" s="9" t="s">
        <v>2039</v>
      </c>
      <c r="C1159" s="9" t="s">
        <v>7</v>
      </c>
      <c r="D1159" s="9" t="s">
        <v>17</v>
      </c>
      <c r="E1159" s="8" t="s">
        <v>978</v>
      </c>
    </row>
    <row r="1160" s="2" customFormat="1" ht="22.5" customHeight="1" spans="1:5">
      <c r="A1160" s="9">
        <f>1158</f>
        <v>1158</v>
      </c>
      <c r="B1160" s="9" t="s">
        <v>2040</v>
      </c>
      <c r="C1160" s="9" t="s">
        <v>7</v>
      </c>
      <c r="D1160" s="9" t="s">
        <v>94</v>
      </c>
      <c r="E1160" s="8" t="s">
        <v>2041</v>
      </c>
    </row>
    <row r="1161" s="2" customFormat="1" ht="22.5" customHeight="1" spans="1:5">
      <c r="A1161" s="9">
        <f>1159</f>
        <v>1159</v>
      </c>
      <c r="B1161" s="9" t="s">
        <v>2042</v>
      </c>
      <c r="C1161" s="9" t="s">
        <v>7</v>
      </c>
      <c r="D1161" s="9" t="s">
        <v>23</v>
      </c>
      <c r="E1161" s="8" t="s">
        <v>177</v>
      </c>
    </row>
    <row r="1162" s="2" customFormat="1" ht="22.5" customHeight="1" spans="1:5">
      <c r="A1162" s="9">
        <f>1160</f>
        <v>1160</v>
      </c>
      <c r="B1162" s="9" t="s">
        <v>2043</v>
      </c>
      <c r="C1162" s="9" t="s">
        <v>7</v>
      </c>
      <c r="D1162" s="9" t="s">
        <v>26</v>
      </c>
      <c r="E1162" s="8" t="s">
        <v>1584</v>
      </c>
    </row>
    <row r="1163" s="2" customFormat="1" ht="22.5" customHeight="1" spans="1:5">
      <c r="A1163" s="9">
        <f>1161</f>
        <v>1161</v>
      </c>
      <c r="B1163" s="9" t="s">
        <v>2044</v>
      </c>
      <c r="C1163" s="9" t="s">
        <v>7</v>
      </c>
      <c r="D1163" s="9" t="s">
        <v>170</v>
      </c>
      <c r="E1163" s="8" t="s">
        <v>62</v>
      </c>
    </row>
    <row r="1164" s="2" customFormat="1" ht="22.5" customHeight="1" spans="1:5">
      <c r="A1164" s="9">
        <f>1162</f>
        <v>1162</v>
      </c>
      <c r="B1164" s="9" t="s">
        <v>2045</v>
      </c>
      <c r="C1164" s="9" t="s">
        <v>7</v>
      </c>
      <c r="D1164" s="9" t="s">
        <v>170</v>
      </c>
      <c r="E1164" s="8" t="s">
        <v>2046</v>
      </c>
    </row>
    <row r="1165" s="2" customFormat="1" ht="22.5" customHeight="1" spans="1:5">
      <c r="A1165" s="9">
        <f>1163</f>
        <v>1163</v>
      </c>
      <c r="B1165" s="9" t="s">
        <v>2047</v>
      </c>
      <c r="C1165" s="9" t="s">
        <v>7</v>
      </c>
      <c r="D1165" s="9" t="s">
        <v>170</v>
      </c>
      <c r="E1165" s="8" t="s">
        <v>2048</v>
      </c>
    </row>
    <row r="1166" s="2" customFormat="1" ht="22.5" customHeight="1" spans="1:5">
      <c r="A1166" s="9">
        <f>1164</f>
        <v>1164</v>
      </c>
      <c r="B1166" s="9" t="s">
        <v>2049</v>
      </c>
      <c r="C1166" s="9" t="s">
        <v>7</v>
      </c>
      <c r="D1166" s="9" t="s">
        <v>170</v>
      </c>
      <c r="E1166" s="8" t="s">
        <v>799</v>
      </c>
    </row>
    <row r="1167" s="2" customFormat="1" ht="22.5" customHeight="1" spans="1:5">
      <c r="A1167" s="9">
        <f>1165</f>
        <v>1165</v>
      </c>
      <c r="B1167" s="9" t="s">
        <v>2050</v>
      </c>
      <c r="C1167" s="9" t="s">
        <v>7</v>
      </c>
      <c r="D1167" s="9" t="s">
        <v>170</v>
      </c>
      <c r="E1167" s="8" t="s">
        <v>2051</v>
      </c>
    </row>
    <row r="1168" s="2" customFormat="1" ht="22.5" customHeight="1" spans="1:5">
      <c r="A1168" s="9">
        <f>1166</f>
        <v>1166</v>
      </c>
      <c r="B1168" s="9" t="s">
        <v>2052</v>
      </c>
      <c r="C1168" s="9" t="s">
        <v>7</v>
      </c>
      <c r="D1168" s="9" t="s">
        <v>170</v>
      </c>
      <c r="E1168" s="8" t="s">
        <v>1307</v>
      </c>
    </row>
    <row r="1169" s="2" customFormat="1" ht="22.5" customHeight="1" spans="1:5">
      <c r="A1169" s="9">
        <f>1167</f>
        <v>1167</v>
      </c>
      <c r="B1169" s="9" t="s">
        <v>2053</v>
      </c>
      <c r="C1169" s="9" t="s">
        <v>7</v>
      </c>
      <c r="D1169" s="9" t="s">
        <v>170</v>
      </c>
      <c r="E1169" s="8" t="s">
        <v>2054</v>
      </c>
    </row>
    <row r="1170" s="2" customFormat="1" ht="22.5" customHeight="1" spans="1:5">
      <c r="A1170" s="9">
        <f>1168</f>
        <v>1168</v>
      </c>
      <c r="B1170" s="9" t="s">
        <v>2055</v>
      </c>
      <c r="C1170" s="9" t="s">
        <v>7</v>
      </c>
      <c r="D1170" s="9" t="s">
        <v>170</v>
      </c>
      <c r="E1170" s="8" t="s">
        <v>175</v>
      </c>
    </row>
    <row r="1171" s="2" customFormat="1" ht="22.5" customHeight="1" spans="1:5">
      <c r="A1171" s="9">
        <f>1169</f>
        <v>1169</v>
      </c>
      <c r="B1171" s="9" t="s">
        <v>2056</v>
      </c>
      <c r="C1171" s="9" t="s">
        <v>7</v>
      </c>
      <c r="D1171" s="9" t="s">
        <v>170</v>
      </c>
      <c r="E1171" s="8" t="s">
        <v>695</v>
      </c>
    </row>
    <row r="1172" s="2" customFormat="1" ht="22.5" customHeight="1" spans="1:5">
      <c r="A1172" s="9">
        <f>1170</f>
        <v>1170</v>
      </c>
      <c r="B1172" s="9" t="s">
        <v>2057</v>
      </c>
      <c r="C1172" s="9" t="s">
        <v>7</v>
      </c>
      <c r="D1172" s="9" t="s">
        <v>170</v>
      </c>
      <c r="E1172" s="8" t="s">
        <v>2058</v>
      </c>
    </row>
    <row r="1173" s="2" customFormat="1" ht="22.5" customHeight="1" spans="1:5">
      <c r="A1173" s="9">
        <f>1171</f>
        <v>1171</v>
      </c>
      <c r="B1173" s="9" t="s">
        <v>2059</v>
      </c>
      <c r="C1173" s="9" t="s">
        <v>7</v>
      </c>
      <c r="D1173" s="9" t="s">
        <v>170</v>
      </c>
      <c r="E1173" s="8" t="s">
        <v>2060</v>
      </c>
    </row>
    <row r="1174" s="2" customFormat="1" ht="22.5" customHeight="1" spans="1:5">
      <c r="A1174" s="9">
        <f>1172</f>
        <v>1172</v>
      </c>
      <c r="B1174" s="9" t="s">
        <v>2061</v>
      </c>
      <c r="C1174" s="9" t="s">
        <v>7</v>
      </c>
      <c r="D1174" s="9" t="s">
        <v>170</v>
      </c>
      <c r="E1174" s="8" t="s">
        <v>2062</v>
      </c>
    </row>
    <row r="1175" s="2" customFormat="1" ht="22.5" customHeight="1" spans="1:5">
      <c r="A1175" s="9">
        <f>1173</f>
        <v>1173</v>
      </c>
      <c r="B1175" s="9" t="s">
        <v>2063</v>
      </c>
      <c r="C1175" s="9" t="s">
        <v>7</v>
      </c>
      <c r="D1175" s="9" t="s">
        <v>170</v>
      </c>
      <c r="E1175" s="8" t="s">
        <v>747</v>
      </c>
    </row>
    <row r="1176" s="2" customFormat="1" ht="22.5" customHeight="1" spans="1:5">
      <c r="A1176" s="9">
        <f>1174</f>
        <v>1174</v>
      </c>
      <c r="B1176" s="9" t="s">
        <v>2064</v>
      </c>
      <c r="C1176" s="9" t="s">
        <v>7</v>
      </c>
      <c r="D1176" s="9" t="s">
        <v>170</v>
      </c>
      <c r="E1176" s="8" t="s">
        <v>2065</v>
      </c>
    </row>
    <row r="1177" s="2" customFormat="1" ht="22.5" customHeight="1" spans="1:5">
      <c r="A1177" s="9">
        <f>1175</f>
        <v>1175</v>
      </c>
      <c r="B1177" s="9" t="s">
        <v>2066</v>
      </c>
      <c r="C1177" s="9" t="s">
        <v>7</v>
      </c>
      <c r="D1177" s="9" t="s">
        <v>170</v>
      </c>
      <c r="E1177" s="8" t="s">
        <v>2067</v>
      </c>
    </row>
    <row r="1178" s="2" customFormat="1" ht="22.5" customHeight="1" spans="1:5">
      <c r="A1178" s="9">
        <f>1176</f>
        <v>1176</v>
      </c>
      <c r="B1178" s="9" t="s">
        <v>2068</v>
      </c>
      <c r="C1178" s="9" t="s">
        <v>7</v>
      </c>
      <c r="D1178" s="9" t="s">
        <v>170</v>
      </c>
      <c r="E1178" s="8" t="s">
        <v>2069</v>
      </c>
    </row>
    <row r="1179" s="2" customFormat="1" ht="22.5" customHeight="1" spans="1:5">
      <c r="A1179" s="9">
        <f>1177</f>
        <v>1177</v>
      </c>
      <c r="B1179" s="9" t="s">
        <v>2070</v>
      </c>
      <c r="C1179" s="9" t="s">
        <v>7</v>
      </c>
      <c r="D1179" s="9" t="s">
        <v>170</v>
      </c>
      <c r="E1179" s="8" t="s">
        <v>2071</v>
      </c>
    </row>
    <row r="1180" s="2" customFormat="1" ht="22.5" customHeight="1" spans="1:5">
      <c r="A1180" s="9">
        <f>1178</f>
        <v>1178</v>
      </c>
      <c r="B1180" s="9" t="s">
        <v>2072</v>
      </c>
      <c r="C1180" s="9" t="s">
        <v>7</v>
      </c>
      <c r="D1180" s="9" t="s">
        <v>170</v>
      </c>
      <c r="E1180" s="8" t="s">
        <v>2073</v>
      </c>
    </row>
    <row r="1181" s="2" customFormat="1" ht="22.5" customHeight="1" spans="1:5">
      <c r="A1181" s="9">
        <f>1179</f>
        <v>1179</v>
      </c>
      <c r="B1181" s="9" t="s">
        <v>2074</v>
      </c>
      <c r="C1181" s="9" t="s">
        <v>7</v>
      </c>
      <c r="D1181" s="9" t="s">
        <v>170</v>
      </c>
      <c r="E1181" s="8" t="s">
        <v>2075</v>
      </c>
    </row>
    <row r="1182" s="2" customFormat="1" ht="22.5" customHeight="1" spans="1:5">
      <c r="A1182" s="9">
        <f>1180</f>
        <v>1180</v>
      </c>
      <c r="B1182" s="9" t="s">
        <v>2076</v>
      </c>
      <c r="C1182" s="9" t="s">
        <v>7</v>
      </c>
      <c r="D1182" s="9" t="s">
        <v>170</v>
      </c>
      <c r="E1182" s="8" t="s">
        <v>2077</v>
      </c>
    </row>
    <row r="1183" s="2" customFormat="1" ht="22.5" customHeight="1" spans="1:5">
      <c r="A1183" s="9">
        <f>1181</f>
        <v>1181</v>
      </c>
      <c r="B1183" s="9" t="s">
        <v>2078</v>
      </c>
      <c r="C1183" s="9" t="s">
        <v>7</v>
      </c>
      <c r="D1183" s="9" t="s">
        <v>170</v>
      </c>
      <c r="E1183" s="8" t="s">
        <v>480</v>
      </c>
    </row>
    <row r="1184" s="2" customFormat="1" ht="22.5" customHeight="1" spans="1:5">
      <c r="A1184" s="9">
        <f>1182</f>
        <v>1182</v>
      </c>
      <c r="B1184" s="9" t="s">
        <v>2079</v>
      </c>
      <c r="C1184" s="9" t="s">
        <v>7</v>
      </c>
      <c r="D1184" s="9" t="s">
        <v>59</v>
      </c>
      <c r="E1184" s="8" t="s">
        <v>2080</v>
      </c>
    </row>
    <row r="1185" s="2" customFormat="1" ht="22.5" customHeight="1" spans="1:5">
      <c r="A1185" s="9">
        <f>1183</f>
        <v>1183</v>
      </c>
      <c r="B1185" s="9" t="s">
        <v>2081</v>
      </c>
      <c r="C1185" s="9" t="s">
        <v>7</v>
      </c>
      <c r="D1185" s="9" t="s">
        <v>20</v>
      </c>
      <c r="E1185" s="8" t="s">
        <v>201</v>
      </c>
    </row>
    <row r="1186" s="2" customFormat="1" ht="22.5" customHeight="1" spans="1:5">
      <c r="A1186" s="9">
        <f>1184</f>
        <v>1184</v>
      </c>
      <c r="B1186" s="9" t="s">
        <v>2082</v>
      </c>
      <c r="C1186" s="9" t="s">
        <v>7</v>
      </c>
      <c r="D1186" s="9" t="s">
        <v>126</v>
      </c>
      <c r="E1186" s="8" t="s">
        <v>177</v>
      </c>
    </row>
    <row r="1187" s="2" customFormat="1" ht="22.5" customHeight="1" spans="1:5">
      <c r="A1187" s="9">
        <f>1185</f>
        <v>1185</v>
      </c>
      <c r="B1187" s="9" t="s">
        <v>2083</v>
      </c>
      <c r="C1187" s="9" t="s">
        <v>7</v>
      </c>
      <c r="D1187" s="9" t="s">
        <v>47</v>
      </c>
      <c r="E1187" s="8" t="s">
        <v>2084</v>
      </c>
    </row>
    <row r="1188" s="2" customFormat="1" ht="22.5" customHeight="1" spans="1:5">
      <c r="A1188" s="9">
        <f>1186</f>
        <v>1186</v>
      </c>
      <c r="B1188" s="9" t="s">
        <v>2085</v>
      </c>
      <c r="C1188" s="9" t="s">
        <v>7</v>
      </c>
      <c r="D1188" s="9" t="s">
        <v>182</v>
      </c>
      <c r="E1188" s="8" t="s">
        <v>2086</v>
      </c>
    </row>
    <row r="1189" s="2" customFormat="1" ht="22.5" customHeight="1" spans="1:5">
      <c r="A1189" s="9">
        <f>1187</f>
        <v>1187</v>
      </c>
      <c r="B1189" s="9" t="s">
        <v>2087</v>
      </c>
      <c r="C1189" s="9" t="s">
        <v>7</v>
      </c>
      <c r="D1189" s="9" t="s">
        <v>29</v>
      </c>
      <c r="E1189" s="8" t="s">
        <v>2088</v>
      </c>
    </row>
    <row r="1190" s="2" customFormat="1" ht="22.5" customHeight="1" spans="1:5">
      <c r="A1190" s="9">
        <f>1188</f>
        <v>1188</v>
      </c>
      <c r="B1190" s="9" t="s">
        <v>2089</v>
      </c>
      <c r="C1190" s="9" t="s">
        <v>7</v>
      </c>
      <c r="D1190" s="9" t="s">
        <v>29</v>
      </c>
      <c r="E1190" s="8" t="s">
        <v>573</v>
      </c>
    </row>
    <row r="1191" s="2" customFormat="1" ht="22.5" customHeight="1" spans="1:5">
      <c r="A1191" s="9">
        <f>1189</f>
        <v>1189</v>
      </c>
      <c r="B1191" s="9" t="s">
        <v>2090</v>
      </c>
      <c r="C1191" s="9" t="s">
        <v>7</v>
      </c>
      <c r="D1191" s="9" t="s">
        <v>59</v>
      </c>
      <c r="E1191" s="8" t="s">
        <v>2091</v>
      </c>
    </row>
    <row r="1192" s="2" customFormat="1" ht="22.5" customHeight="1" spans="1:5">
      <c r="A1192" s="9">
        <f>1190</f>
        <v>1190</v>
      </c>
      <c r="B1192" s="9" t="s">
        <v>2092</v>
      </c>
      <c r="C1192" s="9" t="s">
        <v>7</v>
      </c>
      <c r="D1192" s="9" t="s">
        <v>59</v>
      </c>
      <c r="E1192" s="8" t="s">
        <v>2093</v>
      </c>
    </row>
    <row r="1193" s="2" customFormat="1" ht="22.5" customHeight="1" spans="1:5">
      <c r="A1193" s="9">
        <f>1191</f>
        <v>1191</v>
      </c>
      <c r="B1193" s="9" t="s">
        <v>2094</v>
      </c>
      <c r="C1193" s="9" t="s">
        <v>7</v>
      </c>
      <c r="D1193" s="9" t="s">
        <v>59</v>
      </c>
      <c r="E1193" s="8" t="s">
        <v>108</v>
      </c>
    </row>
    <row r="1194" s="2" customFormat="1" ht="22.5" customHeight="1" spans="1:5">
      <c r="A1194" s="9">
        <f>1192</f>
        <v>1192</v>
      </c>
      <c r="B1194" s="9" t="s">
        <v>2095</v>
      </c>
      <c r="C1194" s="9" t="s">
        <v>7</v>
      </c>
      <c r="D1194" s="9" t="s">
        <v>20</v>
      </c>
      <c r="E1194" s="8" t="s">
        <v>2096</v>
      </c>
    </row>
    <row r="1195" s="2" customFormat="1" ht="22.5" customHeight="1" spans="1:5">
      <c r="A1195" s="9">
        <f>1193</f>
        <v>1193</v>
      </c>
      <c r="B1195" s="9" t="s">
        <v>2097</v>
      </c>
      <c r="C1195" s="9" t="s">
        <v>7</v>
      </c>
      <c r="D1195" s="9" t="s">
        <v>47</v>
      </c>
      <c r="E1195" s="8" t="s">
        <v>1848</v>
      </c>
    </row>
    <row r="1196" s="2" customFormat="1" ht="22.5" customHeight="1" spans="1:5">
      <c r="A1196" s="9">
        <f>1194</f>
        <v>1194</v>
      </c>
      <c r="B1196" s="9" t="s">
        <v>2098</v>
      </c>
      <c r="C1196" s="9" t="s">
        <v>7</v>
      </c>
      <c r="D1196" s="9" t="s">
        <v>170</v>
      </c>
      <c r="E1196" s="8" t="s">
        <v>2099</v>
      </c>
    </row>
    <row r="1197" s="2" customFormat="1" ht="22.5" customHeight="1" spans="1:5">
      <c r="A1197" s="9">
        <f>1195</f>
        <v>1195</v>
      </c>
      <c r="B1197" s="9" t="s">
        <v>2100</v>
      </c>
      <c r="C1197" s="9" t="s">
        <v>7</v>
      </c>
      <c r="D1197" s="9" t="s">
        <v>14</v>
      </c>
      <c r="E1197" s="8" t="s">
        <v>2101</v>
      </c>
    </row>
    <row r="1198" s="2" customFormat="1" ht="22.5" customHeight="1" spans="1:5">
      <c r="A1198" s="9">
        <f>1196</f>
        <v>1196</v>
      </c>
      <c r="B1198" s="9" t="s">
        <v>2102</v>
      </c>
      <c r="C1198" s="9" t="s">
        <v>7</v>
      </c>
      <c r="D1198" s="9" t="s">
        <v>59</v>
      </c>
      <c r="E1198" s="8" t="s">
        <v>108</v>
      </c>
    </row>
    <row r="1199" s="2" customFormat="1" ht="22.5" customHeight="1" spans="1:5">
      <c r="A1199" s="9">
        <f>1197</f>
        <v>1197</v>
      </c>
      <c r="B1199" s="9" t="s">
        <v>2103</v>
      </c>
      <c r="C1199" s="9" t="s">
        <v>7</v>
      </c>
      <c r="D1199" s="9" t="s">
        <v>94</v>
      </c>
      <c r="E1199" s="8" t="s">
        <v>120</v>
      </c>
    </row>
    <row r="1200" s="2" customFormat="1" ht="22.5" customHeight="1" spans="1:5">
      <c r="A1200" s="9">
        <f>1198</f>
        <v>1198</v>
      </c>
      <c r="B1200" s="9" t="s">
        <v>2104</v>
      </c>
      <c r="C1200" s="9" t="s">
        <v>7</v>
      </c>
      <c r="D1200" s="9" t="s">
        <v>23</v>
      </c>
      <c r="E1200" s="8" t="s">
        <v>1209</v>
      </c>
    </row>
    <row r="1201" s="2" customFormat="1" ht="22.5" customHeight="1" spans="1:5">
      <c r="A1201" s="9">
        <f>1199</f>
        <v>1199</v>
      </c>
      <c r="B1201" s="9" t="s">
        <v>2105</v>
      </c>
      <c r="C1201" s="9" t="s">
        <v>7</v>
      </c>
      <c r="D1201" s="9" t="s">
        <v>20</v>
      </c>
      <c r="E1201" s="8" t="s">
        <v>2106</v>
      </c>
    </row>
    <row r="1202" s="2" customFormat="1" ht="22.5" customHeight="1" spans="1:5">
      <c r="A1202" s="9">
        <f>1200</f>
        <v>1200</v>
      </c>
      <c r="B1202" s="9" t="s">
        <v>2107</v>
      </c>
      <c r="C1202" s="9" t="s">
        <v>7</v>
      </c>
      <c r="D1202" s="9" t="s">
        <v>59</v>
      </c>
      <c r="E1202" s="8" t="s">
        <v>2108</v>
      </c>
    </row>
    <row r="1203" s="2" customFormat="1" ht="22.5" customHeight="1" spans="1:5">
      <c r="A1203" s="9">
        <f>1201</f>
        <v>1201</v>
      </c>
      <c r="B1203" s="9" t="s">
        <v>2109</v>
      </c>
      <c r="C1203" s="9" t="s">
        <v>7</v>
      </c>
      <c r="D1203" s="9" t="s">
        <v>20</v>
      </c>
      <c r="E1203" s="8" t="s">
        <v>2110</v>
      </c>
    </row>
    <row r="1204" s="2" customFormat="1" ht="22.5" customHeight="1" spans="1:5">
      <c r="A1204" s="9">
        <f>1202</f>
        <v>1202</v>
      </c>
      <c r="B1204" s="9" t="s">
        <v>2111</v>
      </c>
      <c r="C1204" s="9" t="s">
        <v>7</v>
      </c>
      <c r="D1204" s="9" t="s">
        <v>26</v>
      </c>
      <c r="E1204" s="8" t="s">
        <v>2112</v>
      </c>
    </row>
    <row r="1205" s="2" customFormat="1" ht="22.5" customHeight="1" spans="1:5">
      <c r="A1205" s="9">
        <f>1203</f>
        <v>1203</v>
      </c>
      <c r="B1205" s="9" t="s">
        <v>2113</v>
      </c>
      <c r="C1205" s="9" t="s">
        <v>7</v>
      </c>
      <c r="D1205" s="9" t="s">
        <v>47</v>
      </c>
      <c r="E1205" s="8" t="s">
        <v>2114</v>
      </c>
    </row>
    <row r="1206" s="2" customFormat="1" ht="22.5" customHeight="1" spans="1:5">
      <c r="A1206" s="9">
        <f>1204</f>
        <v>1204</v>
      </c>
      <c r="B1206" s="9" t="s">
        <v>2115</v>
      </c>
      <c r="C1206" s="9" t="s">
        <v>7</v>
      </c>
      <c r="D1206" s="9" t="s">
        <v>11</v>
      </c>
      <c r="E1206" s="8" t="s">
        <v>2116</v>
      </c>
    </row>
    <row r="1207" s="2" customFormat="1" ht="22.5" customHeight="1" spans="1:5">
      <c r="A1207" s="9">
        <f>1205</f>
        <v>1205</v>
      </c>
      <c r="B1207" s="9" t="s">
        <v>2117</v>
      </c>
      <c r="C1207" s="9" t="s">
        <v>7</v>
      </c>
      <c r="D1207" s="9" t="s">
        <v>170</v>
      </c>
      <c r="E1207" s="8" t="s">
        <v>2118</v>
      </c>
    </row>
    <row r="1208" s="2" customFormat="1" ht="22.5" customHeight="1" spans="1:5">
      <c r="A1208" s="9">
        <f>1206</f>
        <v>1206</v>
      </c>
      <c r="B1208" s="9" t="s">
        <v>2119</v>
      </c>
      <c r="C1208" s="9" t="s">
        <v>7</v>
      </c>
      <c r="D1208" s="9" t="s">
        <v>29</v>
      </c>
      <c r="E1208" s="8" t="s">
        <v>2120</v>
      </c>
    </row>
    <row r="1209" s="2" customFormat="1" ht="22.5" customHeight="1" spans="1:5">
      <c r="A1209" s="9">
        <f>1207</f>
        <v>1207</v>
      </c>
      <c r="B1209" s="9" t="s">
        <v>2121</v>
      </c>
      <c r="C1209" s="9" t="s">
        <v>7</v>
      </c>
      <c r="D1209" s="9" t="s">
        <v>20</v>
      </c>
      <c r="E1209" s="8" t="s">
        <v>2036</v>
      </c>
    </row>
    <row r="1210" s="2" customFormat="1" ht="22.5" customHeight="1" spans="1:5">
      <c r="A1210" s="9">
        <f>1208</f>
        <v>1208</v>
      </c>
      <c r="B1210" s="9" t="s">
        <v>2122</v>
      </c>
      <c r="C1210" s="9" t="s">
        <v>7</v>
      </c>
      <c r="D1210" s="9" t="s">
        <v>20</v>
      </c>
      <c r="E1210" s="8" t="s">
        <v>2123</v>
      </c>
    </row>
    <row r="1211" s="2" customFormat="1" ht="22.5" customHeight="1" spans="1:5">
      <c r="A1211" s="9">
        <f>1209</f>
        <v>1209</v>
      </c>
      <c r="B1211" s="9" t="s">
        <v>2124</v>
      </c>
      <c r="C1211" s="9" t="s">
        <v>7</v>
      </c>
      <c r="D1211" s="9" t="s">
        <v>17</v>
      </c>
      <c r="E1211" s="8" t="s">
        <v>88</v>
      </c>
    </row>
    <row r="1212" s="2" customFormat="1" ht="22.5" customHeight="1" spans="1:5">
      <c r="A1212" s="9">
        <f>1210</f>
        <v>1210</v>
      </c>
      <c r="B1212" s="9" t="s">
        <v>2125</v>
      </c>
      <c r="C1212" s="9" t="s">
        <v>7</v>
      </c>
      <c r="D1212" s="9" t="s">
        <v>34</v>
      </c>
      <c r="E1212" s="8" t="s">
        <v>1318</v>
      </c>
    </row>
    <row r="1213" s="2" customFormat="1" ht="22.5" customHeight="1" spans="1:5">
      <c r="A1213" s="9">
        <f>1211</f>
        <v>1211</v>
      </c>
      <c r="B1213" s="9" t="s">
        <v>2126</v>
      </c>
      <c r="C1213" s="9" t="s">
        <v>7</v>
      </c>
      <c r="D1213" s="9" t="s">
        <v>94</v>
      </c>
      <c r="E1213" s="8" t="s">
        <v>2127</v>
      </c>
    </row>
    <row r="1214" s="2" customFormat="1" ht="22.5" customHeight="1" spans="1:5">
      <c r="A1214" s="9">
        <f>1212</f>
        <v>1212</v>
      </c>
      <c r="B1214" s="9" t="s">
        <v>2128</v>
      </c>
      <c r="C1214" s="9" t="s">
        <v>7</v>
      </c>
      <c r="D1214" s="9" t="s">
        <v>17</v>
      </c>
      <c r="E1214" s="8" t="s">
        <v>2129</v>
      </c>
    </row>
    <row r="1215" s="2" customFormat="1" ht="22.5" customHeight="1" spans="1:5">
      <c r="A1215" s="9">
        <f>1213</f>
        <v>1213</v>
      </c>
      <c r="B1215" s="9" t="s">
        <v>2130</v>
      </c>
      <c r="C1215" s="9" t="s">
        <v>7</v>
      </c>
      <c r="D1215" s="9" t="s">
        <v>94</v>
      </c>
      <c r="E1215" s="8" t="s">
        <v>2131</v>
      </c>
    </row>
    <row r="1216" s="2" customFormat="1" ht="22.5" customHeight="1" spans="1:5">
      <c r="A1216" s="9">
        <f>1214</f>
        <v>1214</v>
      </c>
      <c r="B1216" s="9" t="s">
        <v>2132</v>
      </c>
      <c r="C1216" s="9" t="s">
        <v>7</v>
      </c>
      <c r="D1216" s="9" t="s">
        <v>11</v>
      </c>
      <c r="E1216" s="8" t="s">
        <v>2133</v>
      </c>
    </row>
    <row r="1217" s="2" customFormat="1" ht="22.5" customHeight="1" spans="1:5">
      <c r="A1217" s="9">
        <f>1215</f>
        <v>1215</v>
      </c>
      <c r="B1217" s="9" t="s">
        <v>2134</v>
      </c>
      <c r="C1217" s="9" t="s">
        <v>7</v>
      </c>
      <c r="D1217" s="9" t="s">
        <v>34</v>
      </c>
      <c r="E1217" s="8" t="s">
        <v>2135</v>
      </c>
    </row>
    <row r="1218" s="2" customFormat="1" ht="22.5" customHeight="1" spans="1:5">
      <c r="A1218" s="9">
        <f>1216</f>
        <v>1216</v>
      </c>
      <c r="B1218" s="9" t="s">
        <v>2136</v>
      </c>
      <c r="C1218" s="9" t="s">
        <v>7</v>
      </c>
      <c r="D1218" s="9" t="s">
        <v>126</v>
      </c>
      <c r="E1218" s="8" t="s">
        <v>2137</v>
      </c>
    </row>
    <row r="1219" s="2" customFormat="1" ht="22.5" customHeight="1" spans="1:5">
      <c r="A1219" s="9">
        <f>1217</f>
        <v>1217</v>
      </c>
      <c r="B1219" s="9" t="s">
        <v>2138</v>
      </c>
      <c r="C1219" s="9" t="s">
        <v>7</v>
      </c>
      <c r="D1219" s="9" t="s">
        <v>29</v>
      </c>
      <c r="E1219" s="8" t="s">
        <v>2139</v>
      </c>
    </row>
    <row r="1220" s="2" customFormat="1" ht="22.5" customHeight="1" spans="1:5">
      <c r="A1220" s="9">
        <f>1218</f>
        <v>1218</v>
      </c>
      <c r="B1220" s="9" t="s">
        <v>2140</v>
      </c>
      <c r="C1220" s="9" t="s">
        <v>7</v>
      </c>
      <c r="D1220" s="9" t="s">
        <v>29</v>
      </c>
      <c r="E1220" s="8" t="s">
        <v>2141</v>
      </c>
    </row>
    <row r="1221" s="2" customFormat="1" ht="22.5" customHeight="1" spans="1:5">
      <c r="A1221" s="9">
        <f>1219</f>
        <v>1219</v>
      </c>
      <c r="B1221" s="9" t="s">
        <v>2142</v>
      </c>
      <c r="C1221" s="9" t="s">
        <v>7</v>
      </c>
      <c r="D1221" s="9" t="s">
        <v>29</v>
      </c>
      <c r="E1221" s="8" t="s">
        <v>392</v>
      </c>
    </row>
    <row r="1222" s="2" customFormat="1" ht="22.5" customHeight="1" spans="1:5">
      <c r="A1222" s="9">
        <f>1220</f>
        <v>1220</v>
      </c>
      <c r="B1222" s="9" t="s">
        <v>2143</v>
      </c>
      <c r="C1222" s="9" t="s">
        <v>7</v>
      </c>
      <c r="D1222" s="9" t="s">
        <v>29</v>
      </c>
      <c r="E1222" s="8" t="s">
        <v>2144</v>
      </c>
    </row>
    <row r="1223" s="2" customFormat="1" ht="22.5" customHeight="1" spans="1:5">
      <c r="A1223" s="9">
        <f>1221</f>
        <v>1221</v>
      </c>
      <c r="B1223" s="9" t="s">
        <v>2145</v>
      </c>
      <c r="C1223" s="9" t="s">
        <v>7</v>
      </c>
      <c r="D1223" s="9" t="s">
        <v>29</v>
      </c>
      <c r="E1223" s="8" t="s">
        <v>332</v>
      </c>
    </row>
    <row r="1224" s="2" customFormat="1" ht="22.5" customHeight="1" spans="1:5">
      <c r="A1224" s="9">
        <f>1222</f>
        <v>1222</v>
      </c>
      <c r="B1224" s="9" t="s">
        <v>2146</v>
      </c>
      <c r="C1224" s="9" t="s">
        <v>7</v>
      </c>
      <c r="D1224" s="9" t="s">
        <v>182</v>
      </c>
      <c r="E1224" s="8" t="s">
        <v>1025</v>
      </c>
    </row>
    <row r="1225" s="2" customFormat="1" ht="22.5" customHeight="1" spans="1:5">
      <c r="A1225" s="9">
        <f>1223</f>
        <v>1223</v>
      </c>
      <c r="B1225" s="9" t="s">
        <v>2147</v>
      </c>
      <c r="C1225" s="9" t="s">
        <v>7</v>
      </c>
      <c r="D1225" s="9" t="s">
        <v>29</v>
      </c>
      <c r="E1225" s="8" t="s">
        <v>1762</v>
      </c>
    </row>
    <row r="1226" s="2" customFormat="1" ht="22.5" customHeight="1" spans="1:5">
      <c r="A1226" s="9">
        <f>1224</f>
        <v>1224</v>
      </c>
      <c r="B1226" s="9" t="s">
        <v>2148</v>
      </c>
      <c r="C1226" s="9" t="s">
        <v>7</v>
      </c>
      <c r="D1226" s="9" t="s">
        <v>29</v>
      </c>
      <c r="E1226" s="8" t="s">
        <v>2149</v>
      </c>
    </row>
    <row r="1227" s="2" customFormat="1" ht="22.5" customHeight="1" spans="1:5">
      <c r="A1227" s="9">
        <f>1225</f>
        <v>1225</v>
      </c>
      <c r="B1227" s="9" t="s">
        <v>2150</v>
      </c>
      <c r="C1227" s="9" t="s">
        <v>7</v>
      </c>
      <c r="D1227" s="9" t="s">
        <v>29</v>
      </c>
      <c r="E1227" s="8" t="s">
        <v>2151</v>
      </c>
    </row>
    <row r="1228" s="2" customFormat="1" ht="22.5" customHeight="1" spans="1:5">
      <c r="A1228" s="9">
        <f>1226</f>
        <v>1226</v>
      </c>
      <c r="B1228" s="9" t="s">
        <v>2152</v>
      </c>
      <c r="C1228" s="9" t="s">
        <v>7</v>
      </c>
      <c r="D1228" s="9" t="s">
        <v>182</v>
      </c>
      <c r="E1228" s="8" t="s">
        <v>2153</v>
      </c>
    </row>
    <row r="1229" s="2" customFormat="1" ht="22.5" customHeight="1" spans="1:5">
      <c r="A1229" s="9">
        <f>1227</f>
        <v>1227</v>
      </c>
      <c r="B1229" s="9" t="s">
        <v>2154</v>
      </c>
      <c r="C1229" s="9" t="s">
        <v>7</v>
      </c>
      <c r="D1229" s="9" t="s">
        <v>182</v>
      </c>
      <c r="E1229" s="8" t="s">
        <v>1051</v>
      </c>
    </row>
    <row r="1230" s="2" customFormat="1" ht="22.5" customHeight="1" spans="1:5">
      <c r="A1230" s="9">
        <f>1228</f>
        <v>1228</v>
      </c>
      <c r="B1230" s="9" t="s">
        <v>2155</v>
      </c>
      <c r="C1230" s="9" t="s">
        <v>7</v>
      </c>
      <c r="D1230" s="9" t="s">
        <v>182</v>
      </c>
      <c r="E1230" s="8" t="s">
        <v>1634</v>
      </c>
    </row>
    <row r="1231" s="2" customFormat="1" ht="22.5" customHeight="1" spans="1:5">
      <c r="A1231" s="9">
        <f>1229</f>
        <v>1229</v>
      </c>
      <c r="B1231" s="9" t="s">
        <v>2156</v>
      </c>
      <c r="C1231" s="9" t="s">
        <v>7</v>
      </c>
      <c r="D1231" s="9" t="s">
        <v>182</v>
      </c>
      <c r="E1231" s="8" t="s">
        <v>2157</v>
      </c>
    </row>
    <row r="1232" s="2" customFormat="1" ht="22.5" customHeight="1" spans="1:5">
      <c r="A1232" s="9">
        <f>1230</f>
        <v>1230</v>
      </c>
      <c r="B1232" s="9" t="s">
        <v>2158</v>
      </c>
      <c r="C1232" s="9" t="s">
        <v>7</v>
      </c>
      <c r="D1232" s="9" t="s">
        <v>182</v>
      </c>
      <c r="E1232" s="8" t="s">
        <v>2159</v>
      </c>
    </row>
    <row r="1233" s="2" customFormat="1" ht="22.5" customHeight="1" spans="1:5">
      <c r="A1233" s="9">
        <f>1231</f>
        <v>1231</v>
      </c>
      <c r="B1233" s="9" t="s">
        <v>2160</v>
      </c>
      <c r="C1233" s="9" t="s">
        <v>7</v>
      </c>
      <c r="D1233" s="9" t="s">
        <v>182</v>
      </c>
      <c r="E1233" s="8" t="s">
        <v>2161</v>
      </c>
    </row>
    <row r="1234" s="2" customFormat="1" ht="22.5" customHeight="1" spans="1:5">
      <c r="A1234" s="9">
        <f>1232</f>
        <v>1232</v>
      </c>
      <c r="B1234" s="9" t="s">
        <v>2162</v>
      </c>
      <c r="C1234" s="9" t="s">
        <v>7</v>
      </c>
      <c r="D1234" s="9" t="s">
        <v>182</v>
      </c>
      <c r="E1234" s="8" t="s">
        <v>162</v>
      </c>
    </row>
    <row r="1235" s="2" customFormat="1" ht="22.5" customHeight="1" spans="1:5">
      <c r="A1235" s="9">
        <f>1233</f>
        <v>1233</v>
      </c>
      <c r="B1235" s="9" t="s">
        <v>2163</v>
      </c>
      <c r="C1235" s="9" t="s">
        <v>7</v>
      </c>
      <c r="D1235" s="9" t="s">
        <v>20</v>
      </c>
      <c r="E1235" s="8" t="s">
        <v>48</v>
      </c>
    </row>
    <row r="1236" s="2" customFormat="1" ht="22.5" customHeight="1" spans="1:5">
      <c r="A1236" s="9">
        <f>1234</f>
        <v>1234</v>
      </c>
      <c r="B1236" s="9" t="s">
        <v>2164</v>
      </c>
      <c r="C1236" s="9" t="s">
        <v>7</v>
      </c>
      <c r="D1236" s="9" t="s">
        <v>182</v>
      </c>
      <c r="E1236" s="8" t="s">
        <v>2165</v>
      </c>
    </row>
    <row r="1237" s="2" customFormat="1" ht="22.5" customHeight="1" spans="1:5">
      <c r="A1237" s="9">
        <f>1235</f>
        <v>1235</v>
      </c>
      <c r="B1237" s="9" t="s">
        <v>2166</v>
      </c>
      <c r="C1237" s="9" t="s">
        <v>7</v>
      </c>
      <c r="D1237" s="9" t="s">
        <v>182</v>
      </c>
      <c r="E1237" s="8" t="s">
        <v>2167</v>
      </c>
    </row>
    <row r="1238" s="2" customFormat="1" ht="22.5" customHeight="1" spans="1:5">
      <c r="A1238" s="9">
        <f>1236</f>
        <v>1236</v>
      </c>
      <c r="B1238" s="9" t="s">
        <v>2168</v>
      </c>
      <c r="C1238" s="9" t="s">
        <v>7</v>
      </c>
      <c r="D1238" s="9" t="s">
        <v>182</v>
      </c>
      <c r="E1238" s="8" t="s">
        <v>2169</v>
      </c>
    </row>
    <row r="1239" s="2" customFormat="1" ht="22.5" customHeight="1" spans="1:5">
      <c r="A1239" s="9">
        <f>1237</f>
        <v>1237</v>
      </c>
      <c r="B1239" s="9" t="s">
        <v>2170</v>
      </c>
      <c r="C1239" s="9" t="s">
        <v>7</v>
      </c>
      <c r="D1239" s="9" t="s">
        <v>34</v>
      </c>
      <c r="E1239" s="8" t="s">
        <v>309</v>
      </c>
    </row>
    <row r="1240" s="2" customFormat="1" ht="22.5" customHeight="1" spans="1:5">
      <c r="A1240" s="9">
        <f>1238</f>
        <v>1238</v>
      </c>
      <c r="B1240" s="9" t="s">
        <v>2171</v>
      </c>
      <c r="C1240" s="9" t="s">
        <v>7</v>
      </c>
      <c r="D1240" s="9" t="s">
        <v>34</v>
      </c>
      <c r="E1240" s="8" t="s">
        <v>217</v>
      </c>
    </row>
    <row r="1241" s="2" customFormat="1" ht="22.5" customHeight="1" spans="1:5">
      <c r="A1241" s="9">
        <f>1239</f>
        <v>1239</v>
      </c>
      <c r="B1241" s="9" t="s">
        <v>2172</v>
      </c>
      <c r="C1241" s="9" t="s">
        <v>7</v>
      </c>
      <c r="D1241" s="9" t="s">
        <v>182</v>
      </c>
      <c r="E1241" s="8" t="s">
        <v>2173</v>
      </c>
    </row>
    <row r="1242" s="2" customFormat="1" ht="22.5" customHeight="1" spans="1:5">
      <c r="A1242" s="9">
        <f>1240</f>
        <v>1240</v>
      </c>
      <c r="B1242" s="9" t="s">
        <v>2174</v>
      </c>
      <c r="C1242" s="9" t="s">
        <v>7</v>
      </c>
      <c r="D1242" s="9" t="s">
        <v>34</v>
      </c>
      <c r="E1242" s="8" t="s">
        <v>2175</v>
      </c>
    </row>
    <row r="1243" s="2" customFormat="1" ht="22.5" customHeight="1" spans="1:5">
      <c r="A1243" s="9">
        <f>1241</f>
        <v>1241</v>
      </c>
      <c r="B1243" s="9" t="s">
        <v>2176</v>
      </c>
      <c r="C1243" s="9" t="s">
        <v>7</v>
      </c>
      <c r="D1243" s="9" t="s">
        <v>34</v>
      </c>
      <c r="E1243" s="8" t="s">
        <v>1943</v>
      </c>
    </row>
    <row r="1244" s="2" customFormat="1" ht="22.5" customHeight="1" spans="1:5">
      <c r="A1244" s="9">
        <f>1242</f>
        <v>1242</v>
      </c>
      <c r="B1244" s="9" t="s">
        <v>2177</v>
      </c>
      <c r="C1244" s="9" t="s">
        <v>7</v>
      </c>
      <c r="D1244" s="9" t="s">
        <v>20</v>
      </c>
      <c r="E1244" s="8" t="s">
        <v>2178</v>
      </c>
    </row>
    <row r="1245" s="2" customFormat="1" ht="22.5" customHeight="1" spans="1:5">
      <c r="A1245" s="9">
        <f>1243</f>
        <v>1243</v>
      </c>
      <c r="B1245" s="9" t="s">
        <v>2179</v>
      </c>
      <c r="C1245" s="9" t="s">
        <v>7</v>
      </c>
      <c r="D1245" s="9" t="s">
        <v>34</v>
      </c>
      <c r="E1245" s="8" t="s">
        <v>1875</v>
      </c>
    </row>
    <row r="1246" s="2" customFormat="1" ht="22.5" customHeight="1" spans="1:5">
      <c r="A1246" s="9">
        <f>1244</f>
        <v>1244</v>
      </c>
      <c r="B1246" s="9" t="s">
        <v>2180</v>
      </c>
      <c r="C1246" s="9" t="s">
        <v>7</v>
      </c>
      <c r="D1246" s="9" t="s">
        <v>34</v>
      </c>
      <c r="E1246" s="8" t="s">
        <v>2181</v>
      </c>
    </row>
    <row r="1247" s="2" customFormat="1" ht="22.5" customHeight="1" spans="1:5">
      <c r="A1247" s="9">
        <f>1245</f>
        <v>1245</v>
      </c>
      <c r="B1247" s="9" t="s">
        <v>2182</v>
      </c>
      <c r="C1247" s="9" t="s">
        <v>7</v>
      </c>
      <c r="D1247" s="9" t="s">
        <v>34</v>
      </c>
      <c r="E1247" s="8" t="s">
        <v>2183</v>
      </c>
    </row>
    <row r="1248" s="2" customFormat="1" ht="22.5" customHeight="1" spans="1:5">
      <c r="A1248" s="9">
        <f>1246</f>
        <v>1246</v>
      </c>
      <c r="B1248" s="9" t="s">
        <v>2184</v>
      </c>
      <c r="C1248" s="9" t="s">
        <v>7</v>
      </c>
      <c r="D1248" s="9" t="s">
        <v>34</v>
      </c>
      <c r="E1248" s="8" t="s">
        <v>2185</v>
      </c>
    </row>
    <row r="1249" s="2" customFormat="1" ht="22.5" customHeight="1" spans="1:5">
      <c r="A1249" s="9">
        <f>1247</f>
        <v>1247</v>
      </c>
      <c r="B1249" s="9" t="s">
        <v>2186</v>
      </c>
      <c r="C1249" s="9" t="s">
        <v>7</v>
      </c>
      <c r="D1249" s="9" t="s">
        <v>182</v>
      </c>
      <c r="E1249" s="8" t="s">
        <v>233</v>
      </c>
    </row>
    <row r="1250" s="2" customFormat="1" ht="22.5" customHeight="1" spans="1:5">
      <c r="A1250" s="9">
        <f>1248</f>
        <v>1248</v>
      </c>
      <c r="B1250" s="9" t="s">
        <v>2187</v>
      </c>
      <c r="C1250" s="9" t="s">
        <v>7</v>
      </c>
      <c r="D1250" s="9" t="s">
        <v>182</v>
      </c>
      <c r="E1250" s="8" t="s">
        <v>135</v>
      </c>
    </row>
    <row r="1251" s="2" customFormat="1" ht="22.5" customHeight="1" spans="1:5">
      <c r="A1251" s="9">
        <f>1249</f>
        <v>1249</v>
      </c>
      <c r="B1251" s="9" t="s">
        <v>2188</v>
      </c>
      <c r="C1251" s="9" t="s">
        <v>7</v>
      </c>
      <c r="D1251" s="9" t="s">
        <v>182</v>
      </c>
      <c r="E1251" s="8" t="s">
        <v>2189</v>
      </c>
    </row>
    <row r="1252" s="2" customFormat="1" ht="22.5" customHeight="1" spans="1:5">
      <c r="A1252" s="9">
        <f>1250</f>
        <v>1250</v>
      </c>
      <c r="B1252" s="9" t="s">
        <v>2190</v>
      </c>
      <c r="C1252" s="9" t="s">
        <v>7</v>
      </c>
      <c r="D1252" s="9" t="s">
        <v>182</v>
      </c>
      <c r="E1252" s="8" t="s">
        <v>135</v>
      </c>
    </row>
    <row r="1253" s="2" customFormat="1" ht="22.5" customHeight="1" spans="1:5">
      <c r="A1253" s="9">
        <f>1251</f>
        <v>1251</v>
      </c>
      <c r="B1253" s="9" t="s">
        <v>2191</v>
      </c>
      <c r="C1253" s="9" t="s">
        <v>7</v>
      </c>
      <c r="D1253" s="9" t="s">
        <v>182</v>
      </c>
      <c r="E1253" s="8" t="s">
        <v>907</v>
      </c>
    </row>
    <row r="1254" s="2" customFormat="1" ht="22.5" customHeight="1" spans="1:5">
      <c r="A1254" s="9">
        <f>1252</f>
        <v>1252</v>
      </c>
      <c r="B1254" s="9" t="s">
        <v>2192</v>
      </c>
      <c r="C1254" s="9" t="s">
        <v>7</v>
      </c>
      <c r="D1254" s="9" t="s">
        <v>182</v>
      </c>
      <c r="E1254" s="8" t="s">
        <v>2193</v>
      </c>
    </row>
    <row r="1255" s="2" customFormat="1" ht="22.5" customHeight="1" spans="1:5">
      <c r="A1255" s="9">
        <f>1253</f>
        <v>1253</v>
      </c>
      <c r="B1255" s="9" t="s">
        <v>2194</v>
      </c>
      <c r="C1255" s="9" t="s">
        <v>7</v>
      </c>
      <c r="D1255" s="9" t="s">
        <v>182</v>
      </c>
      <c r="E1255" s="8" t="s">
        <v>2195</v>
      </c>
    </row>
    <row r="1256" s="2" customFormat="1" ht="22.5" customHeight="1" spans="1:5">
      <c r="A1256" s="9">
        <f>1254</f>
        <v>1254</v>
      </c>
      <c r="B1256" s="9" t="s">
        <v>2196</v>
      </c>
      <c r="C1256" s="9" t="s">
        <v>7</v>
      </c>
      <c r="D1256" s="9" t="s">
        <v>182</v>
      </c>
      <c r="E1256" s="8" t="s">
        <v>867</v>
      </c>
    </row>
    <row r="1257" s="2" customFormat="1" ht="22.5" customHeight="1" spans="1:5">
      <c r="A1257" s="9">
        <f>1255</f>
        <v>1255</v>
      </c>
      <c r="B1257" s="9" t="s">
        <v>2197</v>
      </c>
      <c r="C1257" s="9" t="s">
        <v>7</v>
      </c>
      <c r="D1257" s="9" t="s">
        <v>182</v>
      </c>
      <c r="E1257" s="8" t="s">
        <v>2198</v>
      </c>
    </row>
    <row r="1258" s="2" customFormat="1" ht="22.5" customHeight="1" spans="1:5">
      <c r="A1258" s="9">
        <f>1256</f>
        <v>1256</v>
      </c>
      <c r="B1258" s="9" t="s">
        <v>2199</v>
      </c>
      <c r="C1258" s="9" t="s">
        <v>7</v>
      </c>
      <c r="D1258" s="9" t="s">
        <v>182</v>
      </c>
      <c r="E1258" s="8" t="s">
        <v>221</v>
      </c>
    </row>
    <row r="1259" s="2" customFormat="1" ht="22.5" customHeight="1" spans="1:5">
      <c r="A1259" s="9">
        <f>1257</f>
        <v>1257</v>
      </c>
      <c r="B1259" s="9" t="s">
        <v>2200</v>
      </c>
      <c r="C1259" s="9" t="s">
        <v>7</v>
      </c>
      <c r="D1259" s="9" t="s">
        <v>182</v>
      </c>
      <c r="E1259" s="8" t="s">
        <v>278</v>
      </c>
    </row>
    <row r="1260" s="2" customFormat="1" ht="22.5" customHeight="1" spans="1:5">
      <c r="A1260" s="9">
        <f>1258</f>
        <v>1258</v>
      </c>
      <c r="B1260" s="9" t="s">
        <v>2201</v>
      </c>
      <c r="C1260" s="9" t="s">
        <v>7</v>
      </c>
      <c r="D1260" s="9" t="s">
        <v>182</v>
      </c>
      <c r="E1260" s="8" t="s">
        <v>2202</v>
      </c>
    </row>
    <row r="1261" s="2" customFormat="1" ht="22.5" customHeight="1" spans="1:5">
      <c r="A1261" s="9">
        <f>1259</f>
        <v>1259</v>
      </c>
      <c r="B1261" s="9" t="s">
        <v>2203</v>
      </c>
      <c r="C1261" s="9" t="s">
        <v>7</v>
      </c>
      <c r="D1261" s="9" t="s">
        <v>182</v>
      </c>
      <c r="E1261" s="8" t="s">
        <v>747</v>
      </c>
    </row>
    <row r="1262" s="2" customFormat="1" ht="22.5" customHeight="1" spans="1:5">
      <c r="A1262" s="9">
        <f>1260</f>
        <v>1260</v>
      </c>
      <c r="B1262" s="9" t="s">
        <v>2204</v>
      </c>
      <c r="C1262" s="9" t="s">
        <v>7</v>
      </c>
      <c r="D1262" s="9" t="s">
        <v>182</v>
      </c>
      <c r="E1262" s="8" t="s">
        <v>2205</v>
      </c>
    </row>
    <row r="1263" s="2" customFormat="1" ht="22.5" customHeight="1" spans="1:5">
      <c r="A1263" s="9">
        <f>1261</f>
        <v>1261</v>
      </c>
      <c r="B1263" s="9" t="s">
        <v>2206</v>
      </c>
      <c r="C1263" s="9" t="s">
        <v>7</v>
      </c>
      <c r="D1263" s="9" t="s">
        <v>34</v>
      </c>
      <c r="E1263" s="8" t="s">
        <v>2207</v>
      </c>
    </row>
    <row r="1264" s="2" customFormat="1" ht="22.5" customHeight="1" spans="1:5">
      <c r="A1264" s="9">
        <f>1262</f>
        <v>1262</v>
      </c>
      <c r="B1264" s="9" t="s">
        <v>2208</v>
      </c>
      <c r="C1264" s="9" t="s">
        <v>7</v>
      </c>
      <c r="D1264" s="9" t="s">
        <v>34</v>
      </c>
      <c r="E1264" s="8" t="s">
        <v>2209</v>
      </c>
    </row>
    <row r="1265" s="2" customFormat="1" ht="22.5" customHeight="1" spans="1:5">
      <c r="A1265" s="9">
        <f>1263</f>
        <v>1263</v>
      </c>
      <c r="B1265" s="9" t="s">
        <v>2210</v>
      </c>
      <c r="C1265" s="9" t="s">
        <v>7</v>
      </c>
      <c r="D1265" s="9" t="s">
        <v>34</v>
      </c>
      <c r="E1265" s="8" t="s">
        <v>2211</v>
      </c>
    </row>
    <row r="1266" s="2" customFormat="1" ht="22.5" customHeight="1" spans="1:5">
      <c r="A1266" s="9">
        <f>1264</f>
        <v>1264</v>
      </c>
      <c r="B1266" s="9" t="s">
        <v>2212</v>
      </c>
      <c r="C1266" s="9" t="s">
        <v>7</v>
      </c>
      <c r="D1266" s="9" t="s">
        <v>47</v>
      </c>
      <c r="E1266" s="8" t="s">
        <v>2213</v>
      </c>
    </row>
    <row r="1267" s="2" customFormat="1" ht="22.5" customHeight="1" spans="1:5">
      <c r="A1267" s="9">
        <f>1265</f>
        <v>1265</v>
      </c>
      <c r="B1267" s="9" t="s">
        <v>2214</v>
      </c>
      <c r="C1267" s="9" t="s">
        <v>7</v>
      </c>
      <c r="D1267" s="9" t="s">
        <v>34</v>
      </c>
      <c r="E1267" s="8" t="s">
        <v>148</v>
      </c>
    </row>
    <row r="1268" s="2" customFormat="1" ht="22.5" customHeight="1" spans="1:5">
      <c r="A1268" s="9">
        <f>1266</f>
        <v>1266</v>
      </c>
      <c r="B1268" s="9" t="s">
        <v>2215</v>
      </c>
      <c r="C1268" s="9" t="s">
        <v>7</v>
      </c>
      <c r="D1268" s="9" t="s">
        <v>34</v>
      </c>
      <c r="E1268" s="8" t="s">
        <v>1318</v>
      </c>
    </row>
    <row r="1269" s="2" customFormat="1" ht="22.5" customHeight="1" spans="1:5">
      <c r="A1269" s="9">
        <f>1267</f>
        <v>1267</v>
      </c>
      <c r="B1269" s="9" t="s">
        <v>2216</v>
      </c>
      <c r="C1269" s="9" t="s">
        <v>7</v>
      </c>
      <c r="D1269" s="9" t="s">
        <v>47</v>
      </c>
      <c r="E1269" s="8" t="s">
        <v>1450</v>
      </c>
    </row>
    <row r="1270" s="2" customFormat="1" ht="22.5" customHeight="1" spans="1:5">
      <c r="A1270" s="9">
        <f>1268</f>
        <v>1268</v>
      </c>
      <c r="B1270" s="9" t="s">
        <v>2217</v>
      </c>
      <c r="C1270" s="9" t="s">
        <v>7</v>
      </c>
      <c r="D1270" s="9" t="s">
        <v>47</v>
      </c>
      <c r="E1270" s="8" t="s">
        <v>695</v>
      </c>
    </row>
    <row r="1271" s="2" customFormat="1" ht="22.5" customHeight="1" spans="1:5">
      <c r="A1271" s="9">
        <f>1269</f>
        <v>1269</v>
      </c>
      <c r="B1271" s="9" t="s">
        <v>2218</v>
      </c>
      <c r="C1271" s="9" t="s">
        <v>7</v>
      </c>
      <c r="D1271" s="9" t="s">
        <v>47</v>
      </c>
      <c r="E1271" s="8" t="s">
        <v>2219</v>
      </c>
    </row>
    <row r="1272" s="2" customFormat="1" ht="22.5" customHeight="1" spans="1:5">
      <c r="A1272" s="9">
        <f>1270</f>
        <v>1270</v>
      </c>
      <c r="B1272" s="9" t="s">
        <v>2220</v>
      </c>
      <c r="C1272" s="9" t="s">
        <v>7</v>
      </c>
      <c r="D1272" s="9" t="s">
        <v>47</v>
      </c>
      <c r="E1272" s="8" t="s">
        <v>2221</v>
      </c>
    </row>
    <row r="1273" s="2" customFormat="1" ht="22.5" customHeight="1" spans="1:5">
      <c r="A1273" s="9">
        <f>1271</f>
        <v>1271</v>
      </c>
      <c r="B1273" s="9" t="s">
        <v>2222</v>
      </c>
      <c r="C1273" s="9" t="s">
        <v>7</v>
      </c>
      <c r="D1273" s="9" t="s">
        <v>47</v>
      </c>
      <c r="E1273" s="8" t="s">
        <v>2223</v>
      </c>
    </row>
    <row r="1274" s="2" customFormat="1" ht="22.5" customHeight="1" spans="1:5">
      <c r="A1274" s="9">
        <f>1272</f>
        <v>1272</v>
      </c>
      <c r="B1274" s="9" t="s">
        <v>2224</v>
      </c>
      <c r="C1274" s="9" t="s">
        <v>7</v>
      </c>
      <c r="D1274" s="9" t="s">
        <v>47</v>
      </c>
      <c r="E1274" s="8" t="s">
        <v>2051</v>
      </c>
    </row>
    <row r="1275" s="2" customFormat="1" ht="22.5" customHeight="1" spans="1:5">
      <c r="A1275" s="9">
        <f>1273</f>
        <v>1273</v>
      </c>
      <c r="B1275" s="9" t="s">
        <v>2225</v>
      </c>
      <c r="C1275" s="9" t="s">
        <v>7</v>
      </c>
      <c r="D1275" s="9" t="s">
        <v>47</v>
      </c>
      <c r="E1275" s="8" t="s">
        <v>242</v>
      </c>
    </row>
    <row r="1276" s="2" customFormat="1" ht="22.5" customHeight="1" spans="1:5">
      <c r="A1276" s="9">
        <f>1274</f>
        <v>1274</v>
      </c>
      <c r="B1276" s="9" t="s">
        <v>2226</v>
      </c>
      <c r="C1276" s="9" t="s">
        <v>7</v>
      </c>
      <c r="D1276" s="9" t="s">
        <v>29</v>
      </c>
      <c r="E1276" s="8" t="s">
        <v>116</v>
      </c>
    </row>
    <row r="1277" s="2" customFormat="1" ht="22.5" customHeight="1" spans="1:5">
      <c r="A1277" s="9">
        <f>1275</f>
        <v>1275</v>
      </c>
      <c r="B1277" s="9" t="s">
        <v>2227</v>
      </c>
      <c r="C1277" s="9" t="s">
        <v>7</v>
      </c>
      <c r="D1277" s="9" t="s">
        <v>29</v>
      </c>
      <c r="E1277" s="8" t="s">
        <v>2228</v>
      </c>
    </row>
    <row r="1278" s="2" customFormat="1" ht="22.5" customHeight="1" spans="1:5">
      <c r="A1278" s="9">
        <f>1276</f>
        <v>1276</v>
      </c>
      <c r="B1278" s="9" t="s">
        <v>2229</v>
      </c>
      <c r="C1278" s="9" t="s">
        <v>7</v>
      </c>
      <c r="D1278" s="9" t="s">
        <v>29</v>
      </c>
      <c r="E1278" s="8" t="s">
        <v>2230</v>
      </c>
    </row>
    <row r="1279" s="2" customFormat="1" ht="22.5" customHeight="1" spans="1:5">
      <c r="A1279" s="9">
        <f>1277</f>
        <v>1277</v>
      </c>
      <c r="B1279" s="9" t="s">
        <v>2231</v>
      </c>
      <c r="C1279" s="9" t="s">
        <v>7</v>
      </c>
      <c r="D1279" s="9" t="s">
        <v>29</v>
      </c>
      <c r="E1279" s="8" t="s">
        <v>2232</v>
      </c>
    </row>
    <row r="1280" s="2" customFormat="1" ht="22.5" customHeight="1" spans="1:5">
      <c r="A1280" s="9">
        <f>1278</f>
        <v>1278</v>
      </c>
      <c r="B1280" s="9" t="s">
        <v>2233</v>
      </c>
      <c r="C1280" s="9" t="s">
        <v>7</v>
      </c>
      <c r="D1280" s="9" t="s">
        <v>182</v>
      </c>
      <c r="E1280" s="8" t="s">
        <v>2234</v>
      </c>
    </row>
    <row r="1281" s="2" customFormat="1" ht="22.5" customHeight="1" spans="1:5">
      <c r="A1281" s="9">
        <f>1279</f>
        <v>1279</v>
      </c>
      <c r="B1281" s="9" t="s">
        <v>2235</v>
      </c>
      <c r="C1281" s="9" t="s">
        <v>7</v>
      </c>
      <c r="D1281" s="9" t="s">
        <v>182</v>
      </c>
      <c r="E1281" s="8" t="s">
        <v>2236</v>
      </c>
    </row>
    <row r="1282" s="2" customFormat="1" ht="22.5" customHeight="1" spans="1:5">
      <c r="A1282" s="9">
        <f>1280</f>
        <v>1280</v>
      </c>
      <c r="B1282" s="9" t="s">
        <v>2237</v>
      </c>
      <c r="C1282" s="9" t="s">
        <v>7</v>
      </c>
      <c r="D1282" s="9" t="s">
        <v>182</v>
      </c>
      <c r="E1282" s="8" t="s">
        <v>2238</v>
      </c>
    </row>
    <row r="1283" s="2" customFormat="1" ht="22.5" customHeight="1" spans="1:5">
      <c r="A1283" s="9">
        <f>1281</f>
        <v>1281</v>
      </c>
      <c r="B1283" s="9" t="s">
        <v>2239</v>
      </c>
      <c r="C1283" s="9" t="s">
        <v>7</v>
      </c>
      <c r="D1283" s="9" t="s">
        <v>182</v>
      </c>
      <c r="E1283" s="8" t="s">
        <v>32</v>
      </c>
    </row>
    <row r="1284" s="2" customFormat="1" ht="22.5" customHeight="1" spans="1:5">
      <c r="A1284" s="9">
        <f>1282</f>
        <v>1282</v>
      </c>
      <c r="B1284" s="9" t="s">
        <v>2240</v>
      </c>
      <c r="C1284" s="9" t="s">
        <v>7</v>
      </c>
      <c r="D1284" s="9" t="s">
        <v>20</v>
      </c>
      <c r="E1284" s="8" t="s">
        <v>2241</v>
      </c>
    </row>
    <row r="1285" s="2" customFormat="1" ht="22.5" customHeight="1" spans="1:5">
      <c r="A1285" s="9">
        <f>1283</f>
        <v>1283</v>
      </c>
      <c r="B1285" s="9" t="s">
        <v>2242</v>
      </c>
      <c r="C1285" s="9" t="s">
        <v>7</v>
      </c>
      <c r="D1285" s="9" t="s">
        <v>182</v>
      </c>
      <c r="E1285" s="8" t="s">
        <v>2243</v>
      </c>
    </row>
    <row r="1286" s="2" customFormat="1" ht="22.5" customHeight="1" spans="1:5">
      <c r="A1286" s="9">
        <f>1284</f>
        <v>1284</v>
      </c>
      <c r="B1286" s="9" t="s">
        <v>2244</v>
      </c>
      <c r="C1286" s="9" t="s">
        <v>7</v>
      </c>
      <c r="D1286" s="9" t="s">
        <v>182</v>
      </c>
      <c r="E1286" s="8" t="s">
        <v>2245</v>
      </c>
    </row>
    <row r="1287" s="2" customFormat="1" ht="22.5" customHeight="1" spans="1:5">
      <c r="A1287" s="9">
        <f>1285</f>
        <v>1285</v>
      </c>
      <c r="B1287" s="9" t="s">
        <v>2246</v>
      </c>
      <c r="C1287" s="9" t="s">
        <v>7</v>
      </c>
      <c r="D1287" s="9" t="s">
        <v>182</v>
      </c>
      <c r="E1287" s="8" t="s">
        <v>2247</v>
      </c>
    </row>
    <row r="1288" s="2" customFormat="1" ht="22.5" customHeight="1" spans="1:5">
      <c r="A1288" s="9">
        <f>1286</f>
        <v>1286</v>
      </c>
      <c r="B1288" s="9" t="s">
        <v>2248</v>
      </c>
      <c r="C1288" s="9" t="s">
        <v>7</v>
      </c>
      <c r="D1288" s="9" t="s">
        <v>182</v>
      </c>
      <c r="E1288" s="8" t="s">
        <v>2249</v>
      </c>
    </row>
    <row r="1289" s="2" customFormat="1" ht="22.5" customHeight="1" spans="1:5">
      <c r="A1289" s="9">
        <f>1287</f>
        <v>1287</v>
      </c>
      <c r="B1289" s="9" t="s">
        <v>2250</v>
      </c>
      <c r="C1289" s="9" t="s">
        <v>7</v>
      </c>
      <c r="D1289" s="9" t="s">
        <v>182</v>
      </c>
      <c r="E1289" s="8" t="s">
        <v>2251</v>
      </c>
    </row>
    <row r="1290" s="2" customFormat="1" ht="22.5" customHeight="1" spans="1:5">
      <c r="A1290" s="9">
        <f>1288</f>
        <v>1288</v>
      </c>
      <c r="B1290" s="9" t="s">
        <v>2252</v>
      </c>
      <c r="C1290" s="9" t="s">
        <v>7</v>
      </c>
      <c r="D1290" s="9" t="s">
        <v>182</v>
      </c>
      <c r="E1290" s="8" t="s">
        <v>2253</v>
      </c>
    </row>
    <row r="1291" s="2" customFormat="1" ht="22.5" customHeight="1" spans="1:5">
      <c r="A1291" s="9">
        <f>1289</f>
        <v>1289</v>
      </c>
      <c r="B1291" s="9" t="s">
        <v>2254</v>
      </c>
      <c r="C1291" s="9" t="s">
        <v>7</v>
      </c>
      <c r="D1291" s="9" t="s">
        <v>20</v>
      </c>
      <c r="E1291" s="8" t="s">
        <v>2255</v>
      </c>
    </row>
    <row r="1292" s="2" customFormat="1" ht="22.5" customHeight="1" spans="1:5">
      <c r="A1292" s="9">
        <f>1290</f>
        <v>1290</v>
      </c>
      <c r="B1292" s="9" t="s">
        <v>2256</v>
      </c>
      <c r="C1292" s="9" t="s">
        <v>7</v>
      </c>
      <c r="D1292" s="9" t="s">
        <v>20</v>
      </c>
      <c r="E1292" s="8" t="s">
        <v>2257</v>
      </c>
    </row>
    <row r="1293" s="2" customFormat="1" ht="22.5" customHeight="1" spans="1:5">
      <c r="A1293" s="9">
        <f>1291</f>
        <v>1291</v>
      </c>
      <c r="B1293" s="9" t="s">
        <v>2258</v>
      </c>
      <c r="C1293" s="9" t="s">
        <v>7</v>
      </c>
      <c r="D1293" s="9" t="s">
        <v>182</v>
      </c>
      <c r="E1293" s="8" t="s">
        <v>2259</v>
      </c>
    </row>
    <row r="1294" s="2" customFormat="1" ht="22.5" customHeight="1" spans="1:5">
      <c r="A1294" s="9">
        <f>1292</f>
        <v>1292</v>
      </c>
      <c r="B1294" s="9" t="s">
        <v>2260</v>
      </c>
      <c r="C1294" s="9" t="s">
        <v>7</v>
      </c>
      <c r="D1294" s="9" t="s">
        <v>182</v>
      </c>
      <c r="E1294" s="8" t="s">
        <v>2261</v>
      </c>
    </row>
    <row r="1295" s="2" customFormat="1" ht="22.5" customHeight="1" spans="1:5">
      <c r="A1295" s="9">
        <f>1293</f>
        <v>1293</v>
      </c>
      <c r="B1295" s="9" t="s">
        <v>2262</v>
      </c>
      <c r="C1295" s="9" t="s">
        <v>7</v>
      </c>
      <c r="D1295" s="9" t="s">
        <v>182</v>
      </c>
      <c r="E1295" s="8" t="s">
        <v>2263</v>
      </c>
    </row>
    <row r="1296" s="2" customFormat="1" ht="22.5" customHeight="1" spans="1:5">
      <c r="A1296" s="9">
        <f>1294</f>
        <v>1294</v>
      </c>
      <c r="B1296" s="9" t="s">
        <v>2264</v>
      </c>
      <c r="C1296" s="9" t="s">
        <v>7</v>
      </c>
      <c r="D1296" s="9" t="s">
        <v>20</v>
      </c>
      <c r="E1296" s="8" t="s">
        <v>2159</v>
      </c>
    </row>
    <row r="1297" s="2" customFormat="1" ht="22.5" customHeight="1" spans="1:5">
      <c r="A1297" s="9">
        <f>1295</f>
        <v>1295</v>
      </c>
      <c r="B1297" s="9" t="s">
        <v>2265</v>
      </c>
      <c r="C1297" s="9" t="s">
        <v>7</v>
      </c>
      <c r="D1297" s="9" t="s">
        <v>20</v>
      </c>
      <c r="E1297" s="8" t="s">
        <v>2266</v>
      </c>
    </row>
    <row r="1298" s="2" customFormat="1" ht="22.5" customHeight="1" spans="1:5">
      <c r="A1298" s="9">
        <f>1296</f>
        <v>1296</v>
      </c>
      <c r="B1298" s="9" t="s">
        <v>2267</v>
      </c>
      <c r="C1298" s="9" t="s">
        <v>7</v>
      </c>
      <c r="D1298" s="9" t="s">
        <v>34</v>
      </c>
      <c r="E1298" s="8" t="s">
        <v>2268</v>
      </c>
    </row>
    <row r="1299" s="2" customFormat="1" ht="22.5" customHeight="1" spans="1:5">
      <c r="A1299" s="9">
        <f>1297</f>
        <v>1297</v>
      </c>
      <c r="B1299" s="9" t="s">
        <v>2269</v>
      </c>
      <c r="C1299" s="9" t="s">
        <v>7</v>
      </c>
      <c r="D1299" s="9" t="s">
        <v>34</v>
      </c>
      <c r="E1299" s="8" t="s">
        <v>2209</v>
      </c>
    </row>
    <row r="1300" s="2" customFormat="1" ht="22.5" customHeight="1" spans="1:5">
      <c r="A1300" s="9">
        <f>1298</f>
        <v>1298</v>
      </c>
      <c r="B1300" s="9" t="s">
        <v>2270</v>
      </c>
      <c r="C1300" s="9" t="s">
        <v>7</v>
      </c>
      <c r="D1300" s="9" t="s">
        <v>34</v>
      </c>
      <c r="E1300" s="8" t="s">
        <v>1044</v>
      </c>
    </row>
    <row r="1301" s="2" customFormat="1" ht="22.5" customHeight="1" spans="1:5">
      <c r="A1301" s="9">
        <f>1299</f>
        <v>1299</v>
      </c>
      <c r="B1301" s="9" t="s">
        <v>2271</v>
      </c>
      <c r="C1301" s="9" t="s">
        <v>7</v>
      </c>
      <c r="D1301" s="9" t="s">
        <v>34</v>
      </c>
      <c r="E1301" s="8" t="s">
        <v>2272</v>
      </c>
    </row>
    <row r="1302" s="2" customFormat="1" ht="22.5" customHeight="1" spans="1:5">
      <c r="A1302" s="9">
        <f>1300</f>
        <v>1300</v>
      </c>
      <c r="B1302" s="9" t="s">
        <v>2273</v>
      </c>
      <c r="C1302" s="9" t="s">
        <v>7</v>
      </c>
      <c r="D1302" s="9" t="s">
        <v>47</v>
      </c>
      <c r="E1302" s="8" t="s">
        <v>663</v>
      </c>
    </row>
    <row r="1303" s="2" customFormat="1" ht="22.5" customHeight="1" spans="1:5">
      <c r="A1303" s="9">
        <f>1301</f>
        <v>1301</v>
      </c>
      <c r="B1303" s="9" t="s">
        <v>2274</v>
      </c>
      <c r="C1303" s="9" t="s">
        <v>7</v>
      </c>
      <c r="D1303" s="9" t="s">
        <v>26</v>
      </c>
      <c r="E1303" s="8" t="s">
        <v>2275</v>
      </c>
    </row>
    <row r="1304" s="2" customFormat="1" ht="22.5" customHeight="1" spans="1:5">
      <c r="A1304" s="9">
        <f>1302</f>
        <v>1302</v>
      </c>
      <c r="B1304" s="9" t="s">
        <v>2276</v>
      </c>
      <c r="C1304" s="9" t="s">
        <v>7</v>
      </c>
      <c r="D1304" s="9" t="s">
        <v>47</v>
      </c>
      <c r="E1304" s="8" t="s">
        <v>2277</v>
      </c>
    </row>
    <row r="1305" s="2" customFormat="1" ht="22.5" customHeight="1" spans="1:5">
      <c r="A1305" s="9">
        <f>1303</f>
        <v>1303</v>
      </c>
      <c r="B1305" s="9" t="s">
        <v>2278</v>
      </c>
      <c r="C1305" s="9" t="s">
        <v>7</v>
      </c>
      <c r="D1305" s="9" t="s">
        <v>47</v>
      </c>
      <c r="E1305" s="8" t="s">
        <v>2279</v>
      </c>
    </row>
    <row r="1306" s="2" customFormat="1" ht="22.5" customHeight="1" spans="1:5">
      <c r="A1306" s="9">
        <f>1304</f>
        <v>1304</v>
      </c>
      <c r="B1306" s="9" t="s">
        <v>2280</v>
      </c>
      <c r="C1306" s="9" t="s">
        <v>7</v>
      </c>
      <c r="D1306" s="9" t="s">
        <v>26</v>
      </c>
      <c r="E1306" s="8" t="s">
        <v>1875</v>
      </c>
    </row>
    <row r="1307" s="2" customFormat="1" ht="22.5" customHeight="1" spans="1:5">
      <c r="A1307" s="9">
        <f>1305</f>
        <v>1305</v>
      </c>
      <c r="B1307" s="9" t="s">
        <v>2281</v>
      </c>
      <c r="C1307" s="9" t="s">
        <v>7</v>
      </c>
      <c r="D1307" s="9" t="s">
        <v>26</v>
      </c>
      <c r="E1307" s="8" t="s">
        <v>2282</v>
      </c>
    </row>
    <row r="1308" s="2" customFormat="1" ht="22.5" customHeight="1" spans="1:5">
      <c r="A1308" s="9">
        <f>1306</f>
        <v>1306</v>
      </c>
      <c r="B1308" s="9" t="s">
        <v>2283</v>
      </c>
      <c r="C1308" s="9" t="s">
        <v>7</v>
      </c>
      <c r="D1308" s="9" t="s">
        <v>26</v>
      </c>
      <c r="E1308" s="8" t="s">
        <v>2284</v>
      </c>
    </row>
    <row r="1309" s="2" customFormat="1" ht="22.5" customHeight="1" spans="1:5">
      <c r="A1309" s="9">
        <f>1307</f>
        <v>1307</v>
      </c>
      <c r="B1309" s="9" t="s">
        <v>2285</v>
      </c>
      <c r="C1309" s="9" t="s">
        <v>7</v>
      </c>
      <c r="D1309" s="9" t="s">
        <v>26</v>
      </c>
      <c r="E1309" s="8" t="s">
        <v>2286</v>
      </c>
    </row>
    <row r="1310" s="2" customFormat="1" ht="22.5" customHeight="1" spans="1:5">
      <c r="A1310" s="9">
        <f>1308</f>
        <v>1308</v>
      </c>
      <c r="B1310" s="9" t="s">
        <v>2287</v>
      </c>
      <c r="C1310" s="9" t="s">
        <v>7</v>
      </c>
      <c r="D1310" s="9" t="s">
        <v>26</v>
      </c>
      <c r="E1310" s="8" t="s">
        <v>2288</v>
      </c>
    </row>
    <row r="1311" s="2" customFormat="1" ht="22.5" customHeight="1" spans="1:5">
      <c r="A1311" s="9">
        <f>1309</f>
        <v>1309</v>
      </c>
      <c r="B1311" s="9" t="s">
        <v>2289</v>
      </c>
      <c r="C1311" s="9" t="s">
        <v>7</v>
      </c>
      <c r="D1311" s="9" t="s">
        <v>26</v>
      </c>
      <c r="E1311" s="8" t="s">
        <v>2290</v>
      </c>
    </row>
    <row r="1312" s="2" customFormat="1" ht="22.5" customHeight="1" spans="1:5">
      <c r="A1312" s="9">
        <f>1310</f>
        <v>1310</v>
      </c>
      <c r="B1312" s="9" t="s">
        <v>2291</v>
      </c>
      <c r="C1312" s="9" t="s">
        <v>7</v>
      </c>
      <c r="D1312" s="9" t="s">
        <v>26</v>
      </c>
      <c r="E1312" s="8" t="s">
        <v>2292</v>
      </c>
    </row>
    <row r="1313" s="2" customFormat="1" ht="22.5" customHeight="1" spans="1:5">
      <c r="A1313" s="9">
        <f>1311</f>
        <v>1311</v>
      </c>
      <c r="B1313" s="9" t="s">
        <v>2293</v>
      </c>
      <c r="C1313" s="9" t="s">
        <v>7</v>
      </c>
      <c r="D1313" s="9" t="s">
        <v>26</v>
      </c>
      <c r="E1313" s="8" t="s">
        <v>2294</v>
      </c>
    </row>
    <row r="1314" s="2" customFormat="1" ht="22.5" customHeight="1" spans="1:5">
      <c r="A1314" s="9">
        <f>1312</f>
        <v>1312</v>
      </c>
      <c r="B1314" s="9" t="s">
        <v>2295</v>
      </c>
      <c r="C1314" s="9" t="s">
        <v>7</v>
      </c>
      <c r="D1314" s="9" t="s">
        <v>26</v>
      </c>
      <c r="E1314" s="8" t="s">
        <v>1654</v>
      </c>
    </row>
    <row r="1315" s="2" customFormat="1" ht="22.5" customHeight="1" spans="1:5">
      <c r="A1315" s="9">
        <f>1313</f>
        <v>1313</v>
      </c>
      <c r="B1315" s="9" t="s">
        <v>2296</v>
      </c>
      <c r="C1315" s="9" t="s">
        <v>7</v>
      </c>
      <c r="D1315" s="9" t="s">
        <v>29</v>
      </c>
      <c r="E1315" s="8" t="s">
        <v>2297</v>
      </c>
    </row>
    <row r="1316" s="2" customFormat="1" ht="22.5" customHeight="1" spans="1:5">
      <c r="A1316" s="9">
        <f>1314</f>
        <v>1314</v>
      </c>
      <c r="B1316" s="9" t="s">
        <v>2298</v>
      </c>
      <c r="C1316" s="9" t="s">
        <v>7</v>
      </c>
      <c r="D1316" s="9" t="s">
        <v>29</v>
      </c>
      <c r="E1316" s="8" t="s">
        <v>2299</v>
      </c>
    </row>
    <row r="1317" s="2" customFormat="1" ht="22.5" customHeight="1" spans="1:5">
      <c r="A1317" s="9">
        <f>1315</f>
        <v>1315</v>
      </c>
      <c r="B1317" s="9" t="s">
        <v>2300</v>
      </c>
      <c r="C1317" s="9" t="s">
        <v>7</v>
      </c>
      <c r="D1317" s="9" t="s">
        <v>29</v>
      </c>
      <c r="E1317" s="8" t="s">
        <v>2301</v>
      </c>
    </row>
    <row r="1318" s="2" customFormat="1" ht="22.5" customHeight="1" spans="1:5">
      <c r="A1318" s="9">
        <f>1316</f>
        <v>1316</v>
      </c>
      <c r="B1318" s="9" t="s">
        <v>2302</v>
      </c>
      <c r="C1318" s="9" t="s">
        <v>7</v>
      </c>
      <c r="D1318" s="9" t="s">
        <v>29</v>
      </c>
      <c r="E1318" s="8" t="s">
        <v>2303</v>
      </c>
    </row>
    <row r="1319" s="2" customFormat="1" ht="22.5" customHeight="1" spans="1:5">
      <c r="A1319" s="9">
        <f>1317</f>
        <v>1317</v>
      </c>
      <c r="B1319" s="9" t="s">
        <v>2304</v>
      </c>
      <c r="C1319" s="9" t="s">
        <v>7</v>
      </c>
      <c r="D1319" s="9" t="s">
        <v>29</v>
      </c>
      <c r="E1319" s="8" t="s">
        <v>2305</v>
      </c>
    </row>
    <row r="1320" s="2" customFormat="1" ht="22.5" customHeight="1" spans="1:5">
      <c r="A1320" s="9">
        <f>1318</f>
        <v>1318</v>
      </c>
      <c r="B1320" s="9" t="s">
        <v>2306</v>
      </c>
      <c r="C1320" s="9" t="s">
        <v>7</v>
      </c>
      <c r="D1320" s="9" t="s">
        <v>29</v>
      </c>
      <c r="E1320" s="8" t="s">
        <v>2307</v>
      </c>
    </row>
    <row r="1321" s="2" customFormat="1" ht="22.5" customHeight="1" spans="1:5">
      <c r="A1321" s="9">
        <f>1319</f>
        <v>1319</v>
      </c>
      <c r="B1321" s="9" t="s">
        <v>2308</v>
      </c>
      <c r="C1321" s="9" t="s">
        <v>7</v>
      </c>
      <c r="D1321" s="9" t="s">
        <v>29</v>
      </c>
      <c r="E1321" s="8" t="s">
        <v>2309</v>
      </c>
    </row>
    <row r="1322" s="2" customFormat="1" ht="22.5" customHeight="1" spans="1:5">
      <c r="A1322" s="9">
        <f>1320</f>
        <v>1320</v>
      </c>
      <c r="B1322" s="9" t="s">
        <v>2310</v>
      </c>
      <c r="C1322" s="9" t="s">
        <v>7</v>
      </c>
      <c r="D1322" s="9" t="s">
        <v>29</v>
      </c>
      <c r="E1322" s="8" t="s">
        <v>2311</v>
      </c>
    </row>
    <row r="1323" s="2" customFormat="1" ht="22.5" customHeight="1" spans="1:5">
      <c r="A1323" s="9">
        <f>1321</f>
        <v>1321</v>
      </c>
      <c r="B1323" s="9" t="s">
        <v>2312</v>
      </c>
      <c r="C1323" s="9" t="s">
        <v>7</v>
      </c>
      <c r="D1323" s="9" t="s">
        <v>29</v>
      </c>
      <c r="E1323" s="8" t="s">
        <v>2313</v>
      </c>
    </row>
    <row r="1324" s="2" customFormat="1" ht="22.5" customHeight="1" spans="1:5">
      <c r="A1324" s="9">
        <f>1322</f>
        <v>1322</v>
      </c>
      <c r="B1324" s="9" t="s">
        <v>2314</v>
      </c>
      <c r="C1324" s="9" t="s">
        <v>7</v>
      </c>
      <c r="D1324" s="9" t="s">
        <v>29</v>
      </c>
      <c r="E1324" s="8" t="s">
        <v>435</v>
      </c>
    </row>
    <row r="1325" s="2" customFormat="1" ht="22.5" customHeight="1" spans="1:5">
      <c r="A1325" s="9">
        <f>1323</f>
        <v>1323</v>
      </c>
      <c r="B1325" s="9" t="s">
        <v>2315</v>
      </c>
      <c r="C1325" s="9" t="s">
        <v>7</v>
      </c>
      <c r="D1325" s="9" t="s">
        <v>20</v>
      </c>
      <c r="E1325" s="8" t="s">
        <v>2316</v>
      </c>
    </row>
    <row r="1326" s="2" customFormat="1" ht="22.5" customHeight="1" spans="1:5">
      <c r="A1326" s="9">
        <f>1324</f>
        <v>1324</v>
      </c>
      <c r="B1326" s="9" t="s">
        <v>2317</v>
      </c>
      <c r="C1326" s="9" t="s">
        <v>7</v>
      </c>
      <c r="D1326" s="9" t="s">
        <v>20</v>
      </c>
      <c r="E1326" s="8" t="s">
        <v>2318</v>
      </c>
    </row>
    <row r="1327" s="2" customFormat="1" ht="22.5" customHeight="1" spans="1:5">
      <c r="A1327" s="9">
        <f>1325</f>
        <v>1325</v>
      </c>
      <c r="B1327" s="9" t="s">
        <v>2319</v>
      </c>
      <c r="C1327" s="9" t="s">
        <v>7</v>
      </c>
      <c r="D1327" s="9" t="s">
        <v>20</v>
      </c>
      <c r="E1327" s="8" t="s">
        <v>2320</v>
      </c>
    </row>
    <row r="1328" s="2" customFormat="1" ht="22.5" customHeight="1" spans="1:5">
      <c r="A1328" s="9">
        <f>1326</f>
        <v>1326</v>
      </c>
      <c r="B1328" s="9" t="s">
        <v>2321</v>
      </c>
      <c r="C1328" s="9" t="s">
        <v>7</v>
      </c>
      <c r="D1328" s="9" t="s">
        <v>20</v>
      </c>
      <c r="E1328" s="8" t="s">
        <v>2322</v>
      </c>
    </row>
    <row r="1329" s="2" customFormat="1" ht="22.5" customHeight="1" spans="1:5">
      <c r="A1329" s="9">
        <f>1327</f>
        <v>1327</v>
      </c>
      <c r="B1329" s="9" t="s">
        <v>2323</v>
      </c>
      <c r="C1329" s="9" t="s">
        <v>7</v>
      </c>
      <c r="D1329" s="9" t="s">
        <v>20</v>
      </c>
      <c r="E1329" s="8" t="s">
        <v>1074</v>
      </c>
    </row>
    <row r="1330" s="2" customFormat="1" ht="22.5" customHeight="1" spans="1:5">
      <c r="A1330" s="9">
        <f>1328</f>
        <v>1328</v>
      </c>
      <c r="B1330" s="9" t="s">
        <v>2324</v>
      </c>
      <c r="C1330" s="9" t="s">
        <v>7</v>
      </c>
      <c r="D1330" s="9" t="s">
        <v>20</v>
      </c>
      <c r="E1330" s="8" t="s">
        <v>1411</v>
      </c>
    </row>
    <row r="1331" s="2" customFormat="1" ht="22.5" customHeight="1" spans="1:5">
      <c r="A1331" s="9">
        <f>1329</f>
        <v>1329</v>
      </c>
      <c r="B1331" s="9" t="s">
        <v>2325</v>
      </c>
      <c r="C1331" s="9" t="s">
        <v>7</v>
      </c>
      <c r="D1331" s="9" t="s">
        <v>20</v>
      </c>
      <c r="E1331" s="8" t="s">
        <v>2326</v>
      </c>
    </row>
    <row r="1332" s="2" customFormat="1" ht="22.5" customHeight="1" spans="1:5">
      <c r="A1332" s="9">
        <f>1330</f>
        <v>1330</v>
      </c>
      <c r="B1332" s="9" t="s">
        <v>2327</v>
      </c>
      <c r="C1332" s="9" t="s">
        <v>7</v>
      </c>
      <c r="D1332" s="9" t="s">
        <v>20</v>
      </c>
      <c r="E1332" s="8" t="s">
        <v>2328</v>
      </c>
    </row>
    <row r="1333" s="2" customFormat="1" ht="22.5" customHeight="1" spans="1:5">
      <c r="A1333" s="9">
        <f>1331</f>
        <v>1331</v>
      </c>
      <c r="B1333" s="9" t="s">
        <v>2329</v>
      </c>
      <c r="C1333" s="9" t="s">
        <v>7</v>
      </c>
      <c r="D1333" s="9" t="s">
        <v>20</v>
      </c>
      <c r="E1333" s="8" t="s">
        <v>2330</v>
      </c>
    </row>
    <row r="1334" s="2" customFormat="1" ht="22.5" customHeight="1" spans="1:5">
      <c r="A1334" s="9">
        <f>1332</f>
        <v>1332</v>
      </c>
      <c r="B1334" s="9" t="s">
        <v>2331</v>
      </c>
      <c r="C1334" s="9" t="s">
        <v>7</v>
      </c>
      <c r="D1334" s="9" t="s">
        <v>20</v>
      </c>
      <c r="E1334" s="8" t="s">
        <v>2332</v>
      </c>
    </row>
    <row r="1335" s="2" customFormat="1" ht="22.5" customHeight="1" spans="1:5">
      <c r="A1335" s="9">
        <f>1333</f>
        <v>1333</v>
      </c>
      <c r="B1335" s="9" t="s">
        <v>2333</v>
      </c>
      <c r="C1335" s="9" t="s">
        <v>7</v>
      </c>
      <c r="D1335" s="9" t="s">
        <v>20</v>
      </c>
      <c r="E1335" s="8" t="s">
        <v>289</v>
      </c>
    </row>
    <row r="1336" s="2" customFormat="1" ht="22.5" customHeight="1" spans="1:5">
      <c r="A1336" s="9">
        <f>1334</f>
        <v>1334</v>
      </c>
      <c r="B1336" s="9" t="s">
        <v>2334</v>
      </c>
      <c r="C1336" s="9" t="s">
        <v>7</v>
      </c>
      <c r="D1336" s="9" t="s">
        <v>20</v>
      </c>
      <c r="E1336" s="8" t="s">
        <v>2335</v>
      </c>
    </row>
    <row r="1337" s="2" customFormat="1" ht="22.5" customHeight="1" spans="1:5">
      <c r="A1337" s="9">
        <f>1335</f>
        <v>1335</v>
      </c>
      <c r="B1337" s="9" t="s">
        <v>2336</v>
      </c>
      <c r="C1337" s="9" t="s">
        <v>7</v>
      </c>
      <c r="D1337" s="9" t="s">
        <v>20</v>
      </c>
      <c r="E1337" s="8" t="s">
        <v>2337</v>
      </c>
    </row>
    <row r="1338" s="2" customFormat="1" ht="22.5" customHeight="1" spans="1:5">
      <c r="A1338" s="9">
        <f>1336</f>
        <v>1336</v>
      </c>
      <c r="B1338" s="9" t="s">
        <v>2338</v>
      </c>
      <c r="C1338" s="9" t="s">
        <v>7</v>
      </c>
      <c r="D1338" s="9" t="s">
        <v>47</v>
      </c>
      <c r="E1338" s="8" t="s">
        <v>1469</v>
      </c>
    </row>
    <row r="1339" s="2" customFormat="1" ht="22.5" customHeight="1" spans="1:5">
      <c r="A1339" s="9">
        <f>1337</f>
        <v>1337</v>
      </c>
      <c r="B1339" s="9" t="s">
        <v>2339</v>
      </c>
      <c r="C1339" s="9" t="s">
        <v>7</v>
      </c>
      <c r="D1339" s="9" t="s">
        <v>47</v>
      </c>
      <c r="E1339" s="8" t="s">
        <v>661</v>
      </c>
    </row>
    <row r="1340" s="2" customFormat="1" ht="22.5" customHeight="1" spans="1:5">
      <c r="A1340" s="9">
        <f>1338</f>
        <v>1338</v>
      </c>
      <c r="B1340" s="9" t="s">
        <v>2340</v>
      </c>
      <c r="C1340" s="9" t="s">
        <v>7</v>
      </c>
      <c r="D1340" s="9" t="s">
        <v>20</v>
      </c>
      <c r="E1340" s="8" t="s">
        <v>2341</v>
      </c>
    </row>
    <row r="1341" s="2" customFormat="1" ht="22.5" customHeight="1" spans="1:5">
      <c r="A1341" s="9">
        <f>1339</f>
        <v>1339</v>
      </c>
      <c r="B1341" s="9" t="s">
        <v>2342</v>
      </c>
      <c r="C1341" s="9" t="s">
        <v>7</v>
      </c>
      <c r="D1341" s="9" t="s">
        <v>20</v>
      </c>
      <c r="E1341" s="8" t="s">
        <v>2343</v>
      </c>
    </row>
    <row r="1342" s="2" customFormat="1" ht="22.5" customHeight="1" spans="1:5">
      <c r="A1342" s="9">
        <f>1340</f>
        <v>1340</v>
      </c>
      <c r="B1342" s="9" t="s">
        <v>2344</v>
      </c>
      <c r="C1342" s="9" t="s">
        <v>7</v>
      </c>
      <c r="D1342" s="9" t="s">
        <v>20</v>
      </c>
      <c r="E1342" s="8" t="s">
        <v>2345</v>
      </c>
    </row>
    <row r="1343" s="2" customFormat="1" ht="22.5" customHeight="1" spans="1:5">
      <c r="A1343" s="9">
        <f>1341</f>
        <v>1341</v>
      </c>
      <c r="B1343" s="9" t="s">
        <v>2346</v>
      </c>
      <c r="C1343" s="9" t="s">
        <v>7</v>
      </c>
      <c r="D1343" s="9" t="s">
        <v>47</v>
      </c>
      <c r="E1343" s="8" t="s">
        <v>2347</v>
      </c>
    </row>
    <row r="1344" s="2" customFormat="1" ht="22.5" customHeight="1" spans="1:5">
      <c r="A1344" s="9">
        <f>1342</f>
        <v>1342</v>
      </c>
      <c r="B1344" s="9" t="s">
        <v>2348</v>
      </c>
      <c r="C1344" s="9" t="s">
        <v>7</v>
      </c>
      <c r="D1344" s="9" t="s">
        <v>20</v>
      </c>
      <c r="E1344" s="8" t="s">
        <v>2349</v>
      </c>
    </row>
    <row r="1345" s="2" customFormat="1" ht="22.5" customHeight="1" spans="1:5">
      <c r="A1345" s="9">
        <f>1343</f>
        <v>1343</v>
      </c>
      <c r="B1345" s="9" t="s">
        <v>2350</v>
      </c>
      <c r="C1345" s="9" t="s">
        <v>7</v>
      </c>
      <c r="D1345" s="9" t="s">
        <v>47</v>
      </c>
      <c r="E1345" s="8" t="s">
        <v>1456</v>
      </c>
    </row>
    <row r="1346" s="2" customFormat="1" ht="22.5" customHeight="1" spans="1:5">
      <c r="A1346" s="9">
        <f>1344</f>
        <v>1344</v>
      </c>
      <c r="B1346" s="9" t="s">
        <v>2351</v>
      </c>
      <c r="C1346" s="9" t="s">
        <v>7</v>
      </c>
      <c r="D1346" s="9" t="s">
        <v>47</v>
      </c>
      <c r="E1346" s="8" t="s">
        <v>2241</v>
      </c>
    </row>
    <row r="1347" s="2" customFormat="1" ht="22.5" customHeight="1" spans="1:5">
      <c r="A1347" s="9">
        <f>1345</f>
        <v>1345</v>
      </c>
      <c r="B1347" s="9" t="s">
        <v>2352</v>
      </c>
      <c r="C1347" s="9" t="s">
        <v>7</v>
      </c>
      <c r="D1347" s="9" t="s">
        <v>47</v>
      </c>
      <c r="E1347" s="8" t="s">
        <v>1941</v>
      </c>
    </row>
    <row r="1348" s="2" customFormat="1" ht="22.5" customHeight="1" spans="1:5">
      <c r="A1348" s="9">
        <f>1346</f>
        <v>1346</v>
      </c>
      <c r="B1348" s="9" t="s">
        <v>2353</v>
      </c>
      <c r="C1348" s="9" t="s">
        <v>7</v>
      </c>
      <c r="D1348" s="9" t="s">
        <v>47</v>
      </c>
      <c r="E1348" s="8" t="s">
        <v>919</v>
      </c>
    </row>
    <row r="1349" s="2" customFormat="1" ht="22.5" customHeight="1" spans="1:5">
      <c r="A1349" s="9">
        <f>1347</f>
        <v>1347</v>
      </c>
      <c r="B1349" s="9" t="s">
        <v>2354</v>
      </c>
      <c r="C1349" s="9" t="s">
        <v>7</v>
      </c>
      <c r="D1349" s="9" t="s">
        <v>47</v>
      </c>
      <c r="E1349" s="8" t="s">
        <v>2355</v>
      </c>
    </row>
    <row r="1350" s="2" customFormat="1" ht="22.5" customHeight="1" spans="1:5">
      <c r="A1350" s="9">
        <f>1348</f>
        <v>1348</v>
      </c>
      <c r="B1350" s="9" t="s">
        <v>2356</v>
      </c>
      <c r="C1350" s="9" t="s">
        <v>7</v>
      </c>
      <c r="D1350" s="9" t="s">
        <v>26</v>
      </c>
      <c r="E1350" s="8" t="s">
        <v>95</v>
      </c>
    </row>
    <row r="1351" s="2" customFormat="1" ht="22.5" customHeight="1" spans="1:5">
      <c r="A1351" s="9">
        <f>1349</f>
        <v>1349</v>
      </c>
      <c r="B1351" s="9" t="s">
        <v>2357</v>
      </c>
      <c r="C1351" s="9" t="s">
        <v>7</v>
      </c>
      <c r="D1351" s="9" t="s">
        <v>26</v>
      </c>
      <c r="E1351" s="8" t="s">
        <v>1138</v>
      </c>
    </row>
    <row r="1352" s="2" customFormat="1" ht="22.5" customHeight="1" spans="1:5">
      <c r="A1352" s="9">
        <f>1350</f>
        <v>1350</v>
      </c>
      <c r="B1352" s="9" t="s">
        <v>2358</v>
      </c>
      <c r="C1352" s="9" t="s">
        <v>7</v>
      </c>
      <c r="D1352" s="9" t="s">
        <v>26</v>
      </c>
      <c r="E1352" s="8" t="s">
        <v>2359</v>
      </c>
    </row>
    <row r="1353" s="2" customFormat="1" ht="22.5" customHeight="1" spans="1:5">
      <c r="A1353" s="9">
        <f>1351</f>
        <v>1351</v>
      </c>
      <c r="B1353" s="9" t="s">
        <v>2360</v>
      </c>
      <c r="C1353" s="9" t="s">
        <v>7</v>
      </c>
      <c r="D1353" s="9" t="s">
        <v>26</v>
      </c>
      <c r="E1353" s="8" t="s">
        <v>2361</v>
      </c>
    </row>
    <row r="1354" s="2" customFormat="1" ht="22.5" customHeight="1" spans="1:5">
      <c r="A1354" s="9">
        <f>1352</f>
        <v>1352</v>
      </c>
      <c r="B1354" s="9" t="s">
        <v>2362</v>
      </c>
      <c r="C1354" s="9" t="s">
        <v>7</v>
      </c>
      <c r="D1354" s="9" t="s">
        <v>26</v>
      </c>
      <c r="E1354" s="8" t="s">
        <v>989</v>
      </c>
    </row>
    <row r="1355" s="2" customFormat="1" ht="22.5" customHeight="1" spans="1:5">
      <c r="A1355" s="9">
        <f>1353</f>
        <v>1353</v>
      </c>
      <c r="B1355" s="9" t="s">
        <v>2363</v>
      </c>
      <c r="C1355" s="9" t="s">
        <v>7</v>
      </c>
      <c r="D1355" s="9" t="s">
        <v>26</v>
      </c>
      <c r="E1355" s="8" t="s">
        <v>919</v>
      </c>
    </row>
    <row r="1356" s="2" customFormat="1" ht="22.5" customHeight="1" spans="1:5">
      <c r="A1356" s="9">
        <f>1354</f>
        <v>1354</v>
      </c>
      <c r="B1356" s="9" t="s">
        <v>2364</v>
      </c>
      <c r="C1356" s="9" t="s">
        <v>7</v>
      </c>
      <c r="D1356" s="9" t="s">
        <v>54</v>
      </c>
      <c r="E1356" s="8" t="s">
        <v>148</v>
      </c>
    </row>
    <row r="1357" s="2" customFormat="1" ht="22.5" customHeight="1" spans="1:5">
      <c r="A1357" s="9">
        <f>1355</f>
        <v>1355</v>
      </c>
      <c r="B1357" s="9" t="s">
        <v>2365</v>
      </c>
      <c r="C1357" s="9" t="s">
        <v>7</v>
      </c>
      <c r="D1357" s="9" t="s">
        <v>54</v>
      </c>
      <c r="E1357" s="8" t="s">
        <v>2366</v>
      </c>
    </row>
    <row r="1358" s="2" customFormat="1" ht="22.5" customHeight="1" spans="1:5">
      <c r="A1358" s="9">
        <f>1356</f>
        <v>1356</v>
      </c>
      <c r="B1358" s="9" t="s">
        <v>2367</v>
      </c>
      <c r="C1358" s="9" t="s">
        <v>7</v>
      </c>
      <c r="D1358" s="9" t="s">
        <v>26</v>
      </c>
      <c r="E1358" s="8" t="s">
        <v>1404</v>
      </c>
    </row>
    <row r="1359" s="2" customFormat="1" ht="22.5" customHeight="1" spans="1:5">
      <c r="A1359" s="9">
        <f>1357</f>
        <v>1357</v>
      </c>
      <c r="B1359" s="9" t="s">
        <v>2368</v>
      </c>
      <c r="C1359" s="9" t="s">
        <v>7</v>
      </c>
      <c r="D1359" s="9" t="s">
        <v>54</v>
      </c>
      <c r="E1359" s="8" t="s">
        <v>1438</v>
      </c>
    </row>
    <row r="1360" s="2" customFormat="1" ht="22.5" customHeight="1" spans="1:5">
      <c r="A1360" s="9">
        <f>1358</f>
        <v>1358</v>
      </c>
      <c r="B1360" s="9" t="s">
        <v>2369</v>
      </c>
      <c r="C1360" s="9" t="s">
        <v>7</v>
      </c>
      <c r="D1360" s="9" t="s">
        <v>54</v>
      </c>
      <c r="E1360" s="8" t="s">
        <v>2370</v>
      </c>
    </row>
    <row r="1361" s="2" customFormat="1" ht="22.5" customHeight="1" spans="1:5">
      <c r="A1361" s="9">
        <f>1359</f>
        <v>1359</v>
      </c>
      <c r="B1361" s="9" t="s">
        <v>2371</v>
      </c>
      <c r="C1361" s="9" t="s">
        <v>7</v>
      </c>
      <c r="D1361" s="9" t="s">
        <v>54</v>
      </c>
      <c r="E1361" s="8" t="s">
        <v>2372</v>
      </c>
    </row>
    <row r="1362" s="2" customFormat="1" ht="22.5" customHeight="1" spans="1:5">
      <c r="A1362" s="9">
        <f>1360</f>
        <v>1360</v>
      </c>
      <c r="B1362" s="9" t="s">
        <v>2373</v>
      </c>
      <c r="C1362" s="9" t="s">
        <v>7</v>
      </c>
      <c r="D1362" s="9" t="s">
        <v>54</v>
      </c>
      <c r="E1362" s="8" t="s">
        <v>1506</v>
      </c>
    </row>
    <row r="1363" s="2" customFormat="1" ht="22.5" customHeight="1" spans="1:5">
      <c r="A1363" s="9">
        <f>1361</f>
        <v>1361</v>
      </c>
      <c r="B1363" s="9" t="s">
        <v>2374</v>
      </c>
      <c r="C1363" s="9" t="s">
        <v>7</v>
      </c>
      <c r="D1363" s="9" t="s">
        <v>29</v>
      </c>
      <c r="E1363" s="8" t="s">
        <v>2375</v>
      </c>
    </row>
    <row r="1364" s="2" customFormat="1" ht="22.5" customHeight="1" spans="1:5">
      <c r="A1364" s="9">
        <f>1362</f>
        <v>1362</v>
      </c>
      <c r="B1364" s="9" t="s">
        <v>2376</v>
      </c>
      <c r="C1364" s="9" t="s">
        <v>7</v>
      </c>
      <c r="D1364" s="9" t="s">
        <v>29</v>
      </c>
      <c r="E1364" s="8" t="s">
        <v>2377</v>
      </c>
    </row>
    <row r="1365" s="2" customFormat="1" ht="22.5" customHeight="1" spans="1:5">
      <c r="A1365" s="9">
        <f>1363</f>
        <v>1363</v>
      </c>
      <c r="B1365" s="9" t="s">
        <v>2378</v>
      </c>
      <c r="C1365" s="9" t="s">
        <v>7</v>
      </c>
      <c r="D1365" s="9" t="s">
        <v>29</v>
      </c>
      <c r="E1365" s="8" t="s">
        <v>2379</v>
      </c>
    </row>
    <row r="1366" s="2" customFormat="1" ht="22.5" customHeight="1" spans="1:5">
      <c r="A1366" s="9">
        <f>1364</f>
        <v>1364</v>
      </c>
      <c r="B1366" s="9" t="s">
        <v>2380</v>
      </c>
      <c r="C1366" s="9" t="s">
        <v>7</v>
      </c>
      <c r="D1366" s="9" t="s">
        <v>29</v>
      </c>
      <c r="E1366" s="8" t="s">
        <v>762</v>
      </c>
    </row>
    <row r="1367" s="2" customFormat="1" ht="22.5" customHeight="1" spans="1:5">
      <c r="A1367" s="9">
        <f>1365</f>
        <v>1365</v>
      </c>
      <c r="B1367" s="9" t="s">
        <v>2381</v>
      </c>
      <c r="C1367" s="9" t="s">
        <v>7</v>
      </c>
      <c r="D1367" s="9" t="s">
        <v>29</v>
      </c>
      <c r="E1367" s="8" t="s">
        <v>2382</v>
      </c>
    </row>
    <row r="1368" s="2" customFormat="1" ht="22.5" customHeight="1" spans="1:5">
      <c r="A1368" s="9">
        <f>1366</f>
        <v>1366</v>
      </c>
      <c r="B1368" s="9" t="s">
        <v>2383</v>
      </c>
      <c r="C1368" s="9" t="s">
        <v>7</v>
      </c>
      <c r="D1368" s="9" t="s">
        <v>29</v>
      </c>
      <c r="E1368" s="8" t="s">
        <v>2384</v>
      </c>
    </row>
    <row r="1369" s="2" customFormat="1" ht="22.5" customHeight="1" spans="1:5">
      <c r="A1369" s="9">
        <f>1367</f>
        <v>1367</v>
      </c>
      <c r="B1369" s="9" t="s">
        <v>2385</v>
      </c>
      <c r="C1369" s="9" t="s">
        <v>7</v>
      </c>
      <c r="D1369" s="9" t="s">
        <v>29</v>
      </c>
      <c r="E1369" s="8" t="s">
        <v>2386</v>
      </c>
    </row>
    <row r="1370" s="2" customFormat="1" ht="22.5" customHeight="1" spans="1:5">
      <c r="A1370" s="9">
        <f>1368</f>
        <v>1368</v>
      </c>
      <c r="B1370" s="9" t="s">
        <v>2387</v>
      </c>
      <c r="C1370" s="9" t="s">
        <v>7</v>
      </c>
      <c r="D1370" s="9" t="s">
        <v>29</v>
      </c>
      <c r="E1370" s="8" t="s">
        <v>2272</v>
      </c>
    </row>
    <row r="1371" s="2" customFormat="1" ht="22.5" customHeight="1" spans="1:5">
      <c r="A1371" s="9">
        <f>1369</f>
        <v>1369</v>
      </c>
      <c r="B1371" s="9" t="s">
        <v>2388</v>
      </c>
      <c r="C1371" s="9" t="s">
        <v>7</v>
      </c>
      <c r="D1371" s="9" t="s">
        <v>29</v>
      </c>
      <c r="E1371" s="8" t="s">
        <v>2389</v>
      </c>
    </row>
    <row r="1372" s="2" customFormat="1" ht="22.5" customHeight="1" spans="1:5">
      <c r="A1372" s="9">
        <f>1370</f>
        <v>1370</v>
      </c>
      <c r="B1372" s="9" t="s">
        <v>2390</v>
      </c>
      <c r="C1372" s="9" t="s">
        <v>7</v>
      </c>
      <c r="D1372" s="9" t="s">
        <v>29</v>
      </c>
      <c r="E1372" s="8" t="s">
        <v>2391</v>
      </c>
    </row>
    <row r="1373" s="2" customFormat="1" ht="22.5" customHeight="1" spans="1:5">
      <c r="A1373" s="9">
        <f>1371</f>
        <v>1371</v>
      </c>
      <c r="B1373" s="9" t="s">
        <v>2392</v>
      </c>
      <c r="C1373" s="9" t="s">
        <v>7</v>
      </c>
      <c r="D1373" s="9" t="s">
        <v>20</v>
      </c>
      <c r="E1373" s="8" t="s">
        <v>2393</v>
      </c>
    </row>
    <row r="1374" s="2" customFormat="1" ht="22.5" customHeight="1" spans="1:5">
      <c r="A1374" s="9">
        <f>1372</f>
        <v>1372</v>
      </c>
      <c r="B1374" s="9" t="s">
        <v>2394</v>
      </c>
      <c r="C1374" s="9" t="s">
        <v>7</v>
      </c>
      <c r="D1374" s="9" t="s">
        <v>20</v>
      </c>
      <c r="E1374" s="8" t="s">
        <v>2395</v>
      </c>
    </row>
    <row r="1375" s="2" customFormat="1" ht="22.5" customHeight="1" spans="1:5">
      <c r="A1375" s="9">
        <f>1373</f>
        <v>1373</v>
      </c>
      <c r="B1375" s="9" t="s">
        <v>2396</v>
      </c>
      <c r="C1375" s="9" t="s">
        <v>7</v>
      </c>
      <c r="D1375" s="9" t="s">
        <v>29</v>
      </c>
      <c r="E1375" s="8" t="s">
        <v>528</v>
      </c>
    </row>
    <row r="1376" s="2" customFormat="1" ht="22.5" customHeight="1" spans="1:5">
      <c r="A1376" s="9">
        <f>1374</f>
        <v>1374</v>
      </c>
      <c r="B1376" s="9" t="s">
        <v>2397</v>
      </c>
      <c r="C1376" s="9" t="s">
        <v>7</v>
      </c>
      <c r="D1376" s="9" t="s">
        <v>29</v>
      </c>
      <c r="E1376" s="8" t="s">
        <v>2398</v>
      </c>
    </row>
    <row r="1377" s="2" customFormat="1" ht="22.5" customHeight="1" spans="1:5">
      <c r="A1377" s="9">
        <f>1375</f>
        <v>1375</v>
      </c>
      <c r="B1377" s="9" t="s">
        <v>2399</v>
      </c>
      <c r="C1377" s="9" t="s">
        <v>7</v>
      </c>
      <c r="D1377" s="9" t="s">
        <v>29</v>
      </c>
      <c r="E1377" s="8" t="s">
        <v>2400</v>
      </c>
    </row>
    <row r="1378" s="2" customFormat="1" ht="22.5" customHeight="1" spans="1:5">
      <c r="A1378" s="9">
        <f>1376</f>
        <v>1376</v>
      </c>
      <c r="B1378" s="9" t="s">
        <v>2401</v>
      </c>
      <c r="C1378" s="9" t="s">
        <v>7</v>
      </c>
      <c r="D1378" s="9" t="s">
        <v>20</v>
      </c>
      <c r="E1378" s="8" t="s">
        <v>2402</v>
      </c>
    </row>
    <row r="1379" s="2" customFormat="1" ht="22.5" customHeight="1" spans="1:5">
      <c r="A1379" s="9">
        <f>1377</f>
        <v>1377</v>
      </c>
      <c r="B1379" s="9" t="s">
        <v>2403</v>
      </c>
      <c r="C1379" s="9" t="s">
        <v>7</v>
      </c>
      <c r="D1379" s="9" t="s">
        <v>20</v>
      </c>
      <c r="E1379" s="8" t="s">
        <v>2404</v>
      </c>
    </row>
    <row r="1380" s="2" customFormat="1" ht="22.5" customHeight="1" spans="1:5">
      <c r="A1380" s="9">
        <f>1378</f>
        <v>1378</v>
      </c>
      <c r="B1380" s="9" t="s">
        <v>2405</v>
      </c>
      <c r="C1380" s="9" t="s">
        <v>7</v>
      </c>
      <c r="D1380" s="9" t="s">
        <v>20</v>
      </c>
      <c r="E1380" s="8" t="s">
        <v>2003</v>
      </c>
    </row>
    <row r="1381" s="2" customFormat="1" ht="22.5" customHeight="1" spans="1:5">
      <c r="A1381" s="9">
        <f>1379</f>
        <v>1379</v>
      </c>
      <c r="B1381" s="9" t="s">
        <v>2406</v>
      </c>
      <c r="C1381" s="9" t="s">
        <v>7</v>
      </c>
      <c r="D1381" s="9" t="s">
        <v>20</v>
      </c>
      <c r="E1381" s="8" t="s">
        <v>2407</v>
      </c>
    </row>
    <row r="1382" s="2" customFormat="1" ht="22.5" customHeight="1" spans="1:5">
      <c r="A1382" s="9">
        <f>1380</f>
        <v>1380</v>
      </c>
      <c r="B1382" s="9" t="s">
        <v>2408</v>
      </c>
      <c r="C1382" s="9" t="s">
        <v>7</v>
      </c>
      <c r="D1382" s="9" t="s">
        <v>20</v>
      </c>
      <c r="E1382" s="8" t="s">
        <v>289</v>
      </c>
    </row>
    <row r="1383" s="2" customFormat="1" ht="22.5" customHeight="1" spans="1:5">
      <c r="A1383" s="9">
        <f>1381</f>
        <v>1381</v>
      </c>
      <c r="B1383" s="9" t="s">
        <v>2409</v>
      </c>
      <c r="C1383" s="9" t="s">
        <v>7</v>
      </c>
      <c r="D1383" s="9" t="s">
        <v>20</v>
      </c>
      <c r="E1383" s="8" t="s">
        <v>2320</v>
      </c>
    </row>
    <row r="1384" s="2" customFormat="1" ht="22.5" customHeight="1" spans="1:5">
      <c r="A1384" s="9">
        <f>1382</f>
        <v>1382</v>
      </c>
      <c r="B1384" s="9" t="s">
        <v>2410</v>
      </c>
      <c r="C1384" s="9" t="s">
        <v>7</v>
      </c>
      <c r="D1384" s="9" t="s">
        <v>20</v>
      </c>
      <c r="E1384" s="8" t="s">
        <v>1376</v>
      </c>
    </row>
    <row r="1385" s="2" customFormat="1" ht="22.5" customHeight="1" spans="1:5">
      <c r="A1385" s="9">
        <f>1383</f>
        <v>1383</v>
      </c>
      <c r="B1385" s="9" t="s">
        <v>2411</v>
      </c>
      <c r="C1385" s="9" t="s">
        <v>7</v>
      </c>
      <c r="D1385" s="9" t="s">
        <v>20</v>
      </c>
      <c r="E1385" s="8" t="s">
        <v>2412</v>
      </c>
    </row>
    <row r="1386" s="2" customFormat="1" ht="22.5" customHeight="1" spans="1:5">
      <c r="A1386" s="9">
        <f>1384</f>
        <v>1384</v>
      </c>
      <c r="B1386" s="9" t="s">
        <v>2413</v>
      </c>
      <c r="C1386" s="9" t="s">
        <v>7</v>
      </c>
      <c r="D1386" s="9" t="s">
        <v>34</v>
      </c>
      <c r="E1386" s="8" t="s">
        <v>1438</v>
      </c>
    </row>
    <row r="1387" s="2" customFormat="1" ht="22.5" customHeight="1" spans="1:5">
      <c r="A1387" s="9">
        <f>1385</f>
        <v>1385</v>
      </c>
      <c r="B1387" s="9" t="s">
        <v>2414</v>
      </c>
      <c r="C1387" s="9" t="s">
        <v>7</v>
      </c>
      <c r="D1387" s="9" t="s">
        <v>34</v>
      </c>
      <c r="E1387" s="8" t="s">
        <v>2415</v>
      </c>
    </row>
    <row r="1388" s="2" customFormat="1" ht="22.5" customHeight="1" spans="1:5">
      <c r="A1388" s="9">
        <f>1386</f>
        <v>1386</v>
      </c>
      <c r="B1388" s="9" t="s">
        <v>2416</v>
      </c>
      <c r="C1388" s="9" t="s">
        <v>7</v>
      </c>
      <c r="D1388" s="9" t="s">
        <v>20</v>
      </c>
      <c r="E1388" s="8" t="s">
        <v>1429</v>
      </c>
    </row>
    <row r="1389" s="2" customFormat="1" ht="22.5" customHeight="1" spans="1:5">
      <c r="A1389" s="9">
        <f>1387</f>
        <v>1387</v>
      </c>
      <c r="B1389" s="9" t="s">
        <v>2417</v>
      </c>
      <c r="C1389" s="9" t="s">
        <v>7</v>
      </c>
      <c r="D1389" s="9" t="s">
        <v>34</v>
      </c>
      <c r="E1389" s="8" t="s">
        <v>2418</v>
      </c>
    </row>
    <row r="1390" s="2" customFormat="1" ht="22.5" customHeight="1" spans="1:5">
      <c r="A1390" s="9">
        <f>1388</f>
        <v>1388</v>
      </c>
      <c r="B1390" s="9" t="s">
        <v>2419</v>
      </c>
      <c r="C1390" s="9" t="s">
        <v>7</v>
      </c>
      <c r="D1390" s="9" t="s">
        <v>34</v>
      </c>
      <c r="E1390" s="8" t="s">
        <v>2420</v>
      </c>
    </row>
    <row r="1391" s="2" customFormat="1" ht="22.5" customHeight="1" spans="1:5">
      <c r="A1391" s="9">
        <f>1389</f>
        <v>1389</v>
      </c>
      <c r="B1391" s="9" t="s">
        <v>2421</v>
      </c>
      <c r="C1391" s="9" t="s">
        <v>7</v>
      </c>
      <c r="D1391" s="9" t="s">
        <v>20</v>
      </c>
      <c r="E1391" s="8" t="s">
        <v>2422</v>
      </c>
    </row>
    <row r="1392" s="2" customFormat="1" ht="22.5" customHeight="1" spans="1:5">
      <c r="A1392" s="9">
        <f>1390</f>
        <v>1390</v>
      </c>
      <c r="B1392" s="9" t="s">
        <v>2423</v>
      </c>
      <c r="C1392" s="9" t="s">
        <v>7</v>
      </c>
      <c r="D1392" s="9" t="s">
        <v>20</v>
      </c>
      <c r="E1392" s="8" t="s">
        <v>701</v>
      </c>
    </row>
    <row r="1393" s="2" customFormat="1" ht="22.5" customHeight="1" spans="1:5">
      <c r="A1393" s="9">
        <f>1391</f>
        <v>1391</v>
      </c>
      <c r="B1393" s="9" t="s">
        <v>2424</v>
      </c>
      <c r="C1393" s="9" t="s">
        <v>7</v>
      </c>
      <c r="D1393" s="9" t="s">
        <v>34</v>
      </c>
      <c r="E1393" s="8" t="s">
        <v>2425</v>
      </c>
    </row>
    <row r="1394" s="2" customFormat="1" ht="22.5" customHeight="1" spans="1:5">
      <c r="A1394" s="9">
        <f>1392</f>
        <v>1392</v>
      </c>
      <c r="B1394" s="9" t="s">
        <v>2426</v>
      </c>
      <c r="C1394" s="9" t="s">
        <v>7</v>
      </c>
      <c r="D1394" s="9" t="s">
        <v>34</v>
      </c>
      <c r="E1394" s="8" t="s">
        <v>2427</v>
      </c>
    </row>
    <row r="1395" s="2" customFormat="1" ht="22.5" customHeight="1" spans="1:5">
      <c r="A1395" s="9">
        <f>1393</f>
        <v>1393</v>
      </c>
      <c r="B1395" s="9" t="s">
        <v>2428</v>
      </c>
      <c r="C1395" s="9" t="s">
        <v>7</v>
      </c>
      <c r="D1395" s="9" t="s">
        <v>34</v>
      </c>
      <c r="E1395" s="8" t="s">
        <v>1076</v>
      </c>
    </row>
    <row r="1396" s="2" customFormat="1" ht="22.5" customHeight="1" spans="1:5">
      <c r="A1396" s="9">
        <f>1394</f>
        <v>1394</v>
      </c>
      <c r="B1396" s="9" t="s">
        <v>2429</v>
      </c>
      <c r="C1396" s="9" t="s">
        <v>7</v>
      </c>
      <c r="D1396" s="9" t="s">
        <v>47</v>
      </c>
      <c r="E1396" s="8" t="s">
        <v>48</v>
      </c>
    </row>
    <row r="1397" s="2" customFormat="1" ht="22.5" customHeight="1" spans="1:5">
      <c r="A1397" s="9">
        <f>1395</f>
        <v>1395</v>
      </c>
      <c r="B1397" s="9" t="s">
        <v>2430</v>
      </c>
      <c r="C1397" s="9" t="s">
        <v>7</v>
      </c>
      <c r="D1397" s="9" t="s">
        <v>47</v>
      </c>
      <c r="E1397" s="8" t="s">
        <v>2431</v>
      </c>
    </row>
    <row r="1398" s="2" customFormat="1" ht="22.5" customHeight="1" spans="1:5">
      <c r="A1398" s="9">
        <f>1396</f>
        <v>1396</v>
      </c>
      <c r="B1398" s="9" t="s">
        <v>2432</v>
      </c>
      <c r="C1398" s="9" t="s">
        <v>7</v>
      </c>
      <c r="D1398" s="9" t="s">
        <v>47</v>
      </c>
      <c r="E1398" s="8" t="s">
        <v>148</v>
      </c>
    </row>
    <row r="1399" s="2" customFormat="1" ht="22.5" customHeight="1" spans="1:5">
      <c r="A1399" s="9">
        <f>1397</f>
        <v>1397</v>
      </c>
      <c r="B1399" s="9" t="s">
        <v>2433</v>
      </c>
      <c r="C1399" s="9" t="s">
        <v>7</v>
      </c>
      <c r="D1399" s="9" t="s">
        <v>26</v>
      </c>
      <c r="E1399" s="8" t="s">
        <v>940</v>
      </c>
    </row>
    <row r="1400" s="2" customFormat="1" ht="22.5" customHeight="1" spans="1:5">
      <c r="A1400" s="9">
        <f>1398</f>
        <v>1398</v>
      </c>
      <c r="B1400" s="9" t="s">
        <v>2434</v>
      </c>
      <c r="C1400" s="9" t="s">
        <v>7</v>
      </c>
      <c r="D1400" s="9" t="s">
        <v>47</v>
      </c>
      <c r="E1400" s="8" t="s">
        <v>1167</v>
      </c>
    </row>
    <row r="1401" s="2" customFormat="1" ht="22.5" customHeight="1" spans="1:5">
      <c r="A1401" s="9">
        <f>1399</f>
        <v>1399</v>
      </c>
      <c r="B1401" s="9" t="s">
        <v>2435</v>
      </c>
      <c r="C1401" s="9" t="s">
        <v>7</v>
      </c>
      <c r="D1401" s="9" t="s">
        <v>26</v>
      </c>
      <c r="E1401" s="8" t="s">
        <v>2436</v>
      </c>
    </row>
    <row r="1402" s="2" customFormat="1" ht="22.5" customHeight="1" spans="1:5">
      <c r="A1402" s="9">
        <f>1400</f>
        <v>1400</v>
      </c>
      <c r="B1402" s="9" t="s">
        <v>2437</v>
      </c>
      <c r="C1402" s="9" t="s">
        <v>7</v>
      </c>
      <c r="D1402" s="9" t="s">
        <v>47</v>
      </c>
      <c r="E1402" s="8" t="s">
        <v>2438</v>
      </c>
    </row>
    <row r="1403" s="2" customFormat="1" ht="22.5" customHeight="1" spans="1:5">
      <c r="A1403" s="9">
        <f>1401</f>
        <v>1401</v>
      </c>
      <c r="B1403" s="9" t="s">
        <v>2439</v>
      </c>
      <c r="C1403" s="9" t="s">
        <v>7</v>
      </c>
      <c r="D1403" s="9" t="s">
        <v>47</v>
      </c>
      <c r="E1403" s="8" t="s">
        <v>2440</v>
      </c>
    </row>
    <row r="1404" s="2" customFormat="1" ht="22.5" customHeight="1" spans="1:5">
      <c r="A1404" s="9">
        <f>1402</f>
        <v>1402</v>
      </c>
      <c r="B1404" s="9" t="s">
        <v>2441</v>
      </c>
      <c r="C1404" s="9" t="s">
        <v>7</v>
      </c>
      <c r="D1404" s="9" t="s">
        <v>47</v>
      </c>
      <c r="E1404" s="8" t="s">
        <v>2320</v>
      </c>
    </row>
    <row r="1405" s="2" customFormat="1" ht="22.5" customHeight="1" spans="1:5">
      <c r="A1405" s="9">
        <f>1403</f>
        <v>1403</v>
      </c>
      <c r="B1405" s="9" t="s">
        <v>2442</v>
      </c>
      <c r="C1405" s="9" t="s">
        <v>7</v>
      </c>
      <c r="D1405" s="9" t="s">
        <v>47</v>
      </c>
      <c r="E1405" s="8" t="s">
        <v>1814</v>
      </c>
    </row>
    <row r="1406" s="2" customFormat="1" ht="22.5" customHeight="1" spans="1:5">
      <c r="A1406" s="9">
        <f>1404</f>
        <v>1404</v>
      </c>
      <c r="B1406" s="9" t="s">
        <v>2443</v>
      </c>
      <c r="C1406" s="9" t="s">
        <v>7</v>
      </c>
      <c r="D1406" s="9" t="s">
        <v>26</v>
      </c>
      <c r="E1406" s="8" t="s">
        <v>2444</v>
      </c>
    </row>
    <row r="1407" s="2" customFormat="1" ht="22.5" customHeight="1" spans="1:5">
      <c r="A1407" s="9">
        <f>1405</f>
        <v>1405</v>
      </c>
      <c r="B1407" s="9" t="s">
        <v>2445</v>
      </c>
      <c r="C1407" s="9" t="s">
        <v>7</v>
      </c>
      <c r="D1407" s="9" t="s">
        <v>26</v>
      </c>
      <c r="E1407" s="8" t="s">
        <v>2446</v>
      </c>
    </row>
    <row r="1408" s="2" customFormat="1" ht="22.5" customHeight="1" spans="1:5">
      <c r="A1408" s="9">
        <f>1406</f>
        <v>1406</v>
      </c>
      <c r="B1408" s="9" t="s">
        <v>2447</v>
      </c>
      <c r="C1408" s="9" t="s">
        <v>7</v>
      </c>
      <c r="D1408" s="9" t="s">
        <v>26</v>
      </c>
      <c r="E1408" s="8" t="s">
        <v>2448</v>
      </c>
    </row>
    <row r="1409" s="2" customFormat="1" ht="22.5" customHeight="1" spans="1:5">
      <c r="A1409" s="9">
        <f>1407</f>
        <v>1407</v>
      </c>
      <c r="B1409" s="9" t="s">
        <v>2449</v>
      </c>
      <c r="C1409" s="9" t="s">
        <v>7</v>
      </c>
      <c r="D1409" s="9" t="s">
        <v>26</v>
      </c>
      <c r="E1409" s="8" t="s">
        <v>2450</v>
      </c>
    </row>
    <row r="1410" s="2" customFormat="1" ht="22.5" customHeight="1" spans="1:5">
      <c r="A1410" s="9">
        <f>1408</f>
        <v>1408</v>
      </c>
      <c r="B1410" s="9" t="s">
        <v>2451</v>
      </c>
      <c r="C1410" s="9" t="s">
        <v>7</v>
      </c>
      <c r="D1410" s="9" t="s">
        <v>26</v>
      </c>
      <c r="E1410" s="8" t="s">
        <v>148</v>
      </c>
    </row>
    <row r="1411" s="2" customFormat="1" ht="22.5" customHeight="1" spans="1:5">
      <c r="A1411" s="9">
        <f>1409</f>
        <v>1409</v>
      </c>
      <c r="B1411" s="9" t="s">
        <v>2452</v>
      </c>
      <c r="C1411" s="9" t="s">
        <v>7</v>
      </c>
      <c r="D1411" s="9" t="s">
        <v>26</v>
      </c>
      <c r="E1411" s="8" t="s">
        <v>2453</v>
      </c>
    </row>
    <row r="1412" s="2" customFormat="1" ht="22.5" customHeight="1" spans="1:5">
      <c r="A1412" s="9">
        <f>1410</f>
        <v>1410</v>
      </c>
      <c r="B1412" s="9" t="s">
        <v>2454</v>
      </c>
      <c r="C1412" s="9" t="s">
        <v>7</v>
      </c>
      <c r="D1412" s="9" t="s">
        <v>26</v>
      </c>
      <c r="E1412" s="8" t="s">
        <v>2455</v>
      </c>
    </row>
    <row r="1413" s="2" customFormat="1" ht="22.5" customHeight="1" spans="1:5">
      <c r="A1413" s="9">
        <f>1411</f>
        <v>1411</v>
      </c>
      <c r="B1413" s="9" t="s">
        <v>2456</v>
      </c>
      <c r="C1413" s="9" t="s">
        <v>7</v>
      </c>
      <c r="D1413" s="9" t="s">
        <v>26</v>
      </c>
      <c r="E1413" s="8" t="s">
        <v>2457</v>
      </c>
    </row>
    <row r="1414" s="2" customFormat="1" ht="22.5" customHeight="1" spans="1:5">
      <c r="A1414" s="9">
        <f>1412</f>
        <v>1412</v>
      </c>
      <c r="B1414" s="9" t="s">
        <v>2458</v>
      </c>
      <c r="C1414" s="9" t="s">
        <v>7</v>
      </c>
      <c r="D1414" s="9" t="s">
        <v>26</v>
      </c>
      <c r="E1414" s="8" t="s">
        <v>2459</v>
      </c>
    </row>
    <row r="1415" s="2" customFormat="1" ht="22.5" customHeight="1" spans="1:5">
      <c r="A1415" s="9">
        <f>1413</f>
        <v>1413</v>
      </c>
      <c r="B1415" s="9" t="s">
        <v>2460</v>
      </c>
      <c r="C1415" s="9" t="s">
        <v>7</v>
      </c>
      <c r="D1415" s="9" t="s">
        <v>26</v>
      </c>
      <c r="E1415" s="8" t="s">
        <v>2461</v>
      </c>
    </row>
    <row r="1416" s="2" customFormat="1" ht="22.5" customHeight="1" spans="1:5">
      <c r="A1416" s="9">
        <f>1414</f>
        <v>1414</v>
      </c>
      <c r="B1416" s="9" t="s">
        <v>2462</v>
      </c>
      <c r="C1416" s="9" t="s">
        <v>7</v>
      </c>
      <c r="D1416" s="9" t="s">
        <v>26</v>
      </c>
      <c r="E1416" s="8" t="s">
        <v>1064</v>
      </c>
    </row>
    <row r="1417" s="2" customFormat="1" ht="22.5" customHeight="1" spans="1:5">
      <c r="A1417" s="9">
        <f>1415</f>
        <v>1415</v>
      </c>
      <c r="B1417" s="9" t="s">
        <v>2463</v>
      </c>
      <c r="C1417" s="9" t="s">
        <v>7</v>
      </c>
      <c r="D1417" s="9" t="s">
        <v>26</v>
      </c>
      <c r="E1417" s="8" t="s">
        <v>2464</v>
      </c>
    </row>
    <row r="1418" s="2" customFormat="1" ht="22.5" customHeight="1" spans="1:5">
      <c r="A1418" s="9">
        <f>1416</f>
        <v>1416</v>
      </c>
      <c r="B1418" s="9" t="s">
        <v>2465</v>
      </c>
      <c r="C1418" s="9" t="s">
        <v>7</v>
      </c>
      <c r="D1418" s="9" t="s">
        <v>26</v>
      </c>
      <c r="E1418" s="8" t="s">
        <v>2466</v>
      </c>
    </row>
    <row r="1419" s="2" customFormat="1" ht="22.5" customHeight="1" spans="1:5">
      <c r="A1419" s="9">
        <f>1417</f>
        <v>1417</v>
      </c>
      <c r="B1419" s="9" t="s">
        <v>2467</v>
      </c>
      <c r="C1419" s="9" t="s">
        <v>7</v>
      </c>
      <c r="D1419" s="9" t="s">
        <v>107</v>
      </c>
      <c r="E1419" s="8" t="s">
        <v>2468</v>
      </c>
    </row>
    <row r="1420" s="2" customFormat="1" ht="22.5" customHeight="1" spans="1:5">
      <c r="A1420" s="9">
        <f>1418</f>
        <v>1418</v>
      </c>
      <c r="B1420" s="9" t="s">
        <v>2469</v>
      </c>
      <c r="C1420" s="9" t="s">
        <v>7</v>
      </c>
      <c r="D1420" s="9" t="s">
        <v>54</v>
      </c>
      <c r="E1420" s="8" t="s">
        <v>1335</v>
      </c>
    </row>
    <row r="1421" s="2" customFormat="1" ht="22.5" customHeight="1" spans="1:5">
      <c r="A1421" s="9">
        <f>1419</f>
        <v>1419</v>
      </c>
      <c r="B1421" s="9" t="s">
        <v>2470</v>
      </c>
      <c r="C1421" s="9" t="s">
        <v>7</v>
      </c>
      <c r="D1421" s="9" t="s">
        <v>54</v>
      </c>
      <c r="E1421" s="8" t="s">
        <v>2471</v>
      </c>
    </row>
    <row r="1422" s="2" customFormat="1" ht="22.5" customHeight="1" spans="1:5">
      <c r="A1422" s="9">
        <f>1420</f>
        <v>1420</v>
      </c>
      <c r="B1422" s="9" t="s">
        <v>2472</v>
      </c>
      <c r="C1422" s="9" t="s">
        <v>7</v>
      </c>
      <c r="D1422" s="9" t="s">
        <v>94</v>
      </c>
      <c r="E1422" s="8" t="s">
        <v>1044</v>
      </c>
    </row>
    <row r="1423" s="2" customFormat="1" ht="22.5" customHeight="1" spans="1:5">
      <c r="A1423" s="9">
        <f>1421</f>
        <v>1421</v>
      </c>
      <c r="B1423" s="9" t="s">
        <v>2473</v>
      </c>
      <c r="C1423" s="9" t="s">
        <v>7</v>
      </c>
      <c r="D1423" s="9" t="s">
        <v>94</v>
      </c>
      <c r="E1423" s="8" t="s">
        <v>1930</v>
      </c>
    </row>
    <row r="1424" s="2" customFormat="1" ht="22.5" customHeight="1" spans="1:5">
      <c r="A1424" s="9">
        <f>1422</f>
        <v>1422</v>
      </c>
      <c r="B1424" s="9" t="s">
        <v>2474</v>
      </c>
      <c r="C1424" s="9" t="s">
        <v>7</v>
      </c>
      <c r="D1424" s="9" t="s">
        <v>94</v>
      </c>
      <c r="E1424" s="8" t="s">
        <v>303</v>
      </c>
    </row>
    <row r="1425" s="2" customFormat="1" ht="22.5" customHeight="1" spans="1:5">
      <c r="A1425" s="9">
        <f>1423</f>
        <v>1423</v>
      </c>
      <c r="B1425" s="9" t="s">
        <v>2475</v>
      </c>
      <c r="C1425" s="9" t="s">
        <v>7</v>
      </c>
      <c r="D1425" s="9" t="s">
        <v>94</v>
      </c>
      <c r="E1425" s="8" t="s">
        <v>2476</v>
      </c>
    </row>
    <row r="1426" s="2" customFormat="1" ht="22.5" customHeight="1" spans="1:5">
      <c r="A1426" s="9">
        <f>1424</f>
        <v>1424</v>
      </c>
      <c r="B1426" s="9" t="s">
        <v>2477</v>
      </c>
      <c r="C1426" s="9" t="s">
        <v>7</v>
      </c>
      <c r="D1426" s="9" t="s">
        <v>94</v>
      </c>
      <c r="E1426" s="8" t="s">
        <v>2478</v>
      </c>
    </row>
    <row r="1427" s="2" customFormat="1" ht="22.5" customHeight="1" spans="1:5">
      <c r="A1427" s="9">
        <f>1425</f>
        <v>1425</v>
      </c>
      <c r="B1427" s="9" t="s">
        <v>2479</v>
      </c>
      <c r="C1427" s="9" t="s">
        <v>7</v>
      </c>
      <c r="D1427" s="9" t="s">
        <v>29</v>
      </c>
      <c r="E1427" s="8" t="s">
        <v>2480</v>
      </c>
    </row>
    <row r="1428" s="2" customFormat="1" ht="22.5" customHeight="1" spans="1:5">
      <c r="A1428" s="9">
        <f>1426</f>
        <v>1426</v>
      </c>
      <c r="B1428" s="9" t="s">
        <v>2481</v>
      </c>
      <c r="C1428" s="9" t="s">
        <v>7</v>
      </c>
      <c r="D1428" s="9" t="s">
        <v>20</v>
      </c>
      <c r="E1428" s="8" t="s">
        <v>303</v>
      </c>
    </row>
    <row r="1429" s="2" customFormat="1" ht="22.5" customHeight="1" spans="1:5">
      <c r="A1429" s="9">
        <f>1427</f>
        <v>1427</v>
      </c>
      <c r="B1429" s="9" t="s">
        <v>2482</v>
      </c>
      <c r="C1429" s="9" t="s">
        <v>7</v>
      </c>
      <c r="D1429" s="9" t="s">
        <v>20</v>
      </c>
      <c r="E1429" s="8" t="s">
        <v>2483</v>
      </c>
    </row>
    <row r="1430" s="2" customFormat="1" ht="22.5" customHeight="1" spans="1:5">
      <c r="A1430" s="9">
        <f>1428</f>
        <v>1428</v>
      </c>
      <c r="B1430" s="9" t="s">
        <v>2484</v>
      </c>
      <c r="C1430" s="9" t="s">
        <v>7</v>
      </c>
      <c r="D1430" s="9" t="s">
        <v>20</v>
      </c>
      <c r="E1430" s="8" t="s">
        <v>180</v>
      </c>
    </row>
    <row r="1431" s="2" customFormat="1" ht="22.5" customHeight="1" spans="1:5">
      <c r="A1431" s="9">
        <f>1429</f>
        <v>1429</v>
      </c>
      <c r="B1431" s="9" t="s">
        <v>2485</v>
      </c>
      <c r="C1431" s="9" t="s">
        <v>7</v>
      </c>
      <c r="D1431" s="9" t="s">
        <v>20</v>
      </c>
      <c r="E1431" s="8" t="s">
        <v>1662</v>
      </c>
    </row>
    <row r="1432" s="2" customFormat="1" ht="22.5" customHeight="1" spans="1:5">
      <c r="A1432" s="9">
        <f>1430</f>
        <v>1430</v>
      </c>
      <c r="B1432" s="9" t="s">
        <v>2486</v>
      </c>
      <c r="C1432" s="9" t="s">
        <v>7</v>
      </c>
      <c r="D1432" s="9" t="s">
        <v>20</v>
      </c>
      <c r="E1432" s="8" t="s">
        <v>2487</v>
      </c>
    </row>
    <row r="1433" s="2" customFormat="1" ht="22.5" customHeight="1" spans="1:5">
      <c r="A1433" s="9">
        <f>1431</f>
        <v>1431</v>
      </c>
      <c r="B1433" s="9" t="s">
        <v>2488</v>
      </c>
      <c r="C1433" s="9" t="s">
        <v>7</v>
      </c>
      <c r="D1433" s="9" t="s">
        <v>20</v>
      </c>
      <c r="E1433" s="8" t="s">
        <v>2489</v>
      </c>
    </row>
    <row r="1434" s="2" customFormat="1" ht="22.5" customHeight="1" spans="1:5">
      <c r="A1434" s="9">
        <f>1432</f>
        <v>1432</v>
      </c>
      <c r="B1434" s="9" t="s">
        <v>2490</v>
      </c>
      <c r="C1434" s="9" t="s">
        <v>7</v>
      </c>
      <c r="D1434" s="9" t="s">
        <v>20</v>
      </c>
      <c r="E1434" s="8" t="s">
        <v>2491</v>
      </c>
    </row>
    <row r="1435" s="2" customFormat="1" ht="22.5" customHeight="1" spans="1:5">
      <c r="A1435" s="9">
        <f>1433</f>
        <v>1433</v>
      </c>
      <c r="B1435" s="9" t="s">
        <v>2492</v>
      </c>
      <c r="C1435" s="9" t="s">
        <v>7</v>
      </c>
      <c r="D1435" s="9" t="s">
        <v>20</v>
      </c>
      <c r="E1435" s="8" t="s">
        <v>2493</v>
      </c>
    </row>
    <row r="1436" s="2" customFormat="1" ht="22.5" customHeight="1" spans="1:5">
      <c r="A1436" s="9">
        <f>1434</f>
        <v>1434</v>
      </c>
      <c r="B1436" s="9" t="s">
        <v>2494</v>
      </c>
      <c r="C1436" s="9" t="s">
        <v>7</v>
      </c>
      <c r="D1436" s="9" t="s">
        <v>20</v>
      </c>
      <c r="E1436" s="8" t="s">
        <v>2495</v>
      </c>
    </row>
    <row r="1437" s="2" customFormat="1" ht="22.5" customHeight="1" spans="1:5">
      <c r="A1437" s="9">
        <f>1435</f>
        <v>1435</v>
      </c>
      <c r="B1437" s="9" t="s">
        <v>2496</v>
      </c>
      <c r="C1437" s="9" t="s">
        <v>7</v>
      </c>
      <c r="D1437" s="9" t="s">
        <v>20</v>
      </c>
      <c r="E1437" s="8" t="s">
        <v>2497</v>
      </c>
    </row>
    <row r="1438" s="2" customFormat="1" ht="22.5" customHeight="1" spans="1:5">
      <c r="A1438" s="9">
        <f>1436</f>
        <v>1436</v>
      </c>
      <c r="B1438" s="9" t="s">
        <v>2498</v>
      </c>
      <c r="C1438" s="9" t="s">
        <v>7</v>
      </c>
      <c r="D1438" s="9" t="s">
        <v>20</v>
      </c>
      <c r="E1438" s="8" t="s">
        <v>2499</v>
      </c>
    </row>
    <row r="1439" s="2" customFormat="1" ht="22.5" customHeight="1" spans="1:5">
      <c r="A1439" s="9">
        <f>1437</f>
        <v>1437</v>
      </c>
      <c r="B1439" s="9" t="s">
        <v>2500</v>
      </c>
      <c r="C1439" s="9" t="s">
        <v>7</v>
      </c>
      <c r="D1439" s="9" t="s">
        <v>34</v>
      </c>
      <c r="E1439" s="8" t="s">
        <v>2501</v>
      </c>
    </row>
    <row r="1440" s="2" customFormat="1" ht="22.5" customHeight="1" spans="1:5">
      <c r="A1440" s="9">
        <f>1438</f>
        <v>1438</v>
      </c>
      <c r="B1440" s="9" t="s">
        <v>2502</v>
      </c>
      <c r="C1440" s="9" t="s">
        <v>7</v>
      </c>
      <c r="D1440" s="9" t="s">
        <v>34</v>
      </c>
      <c r="E1440" s="8" t="s">
        <v>95</v>
      </c>
    </row>
    <row r="1441" s="2" customFormat="1" ht="22.5" customHeight="1" spans="1:5">
      <c r="A1441" s="9">
        <f>1439</f>
        <v>1439</v>
      </c>
      <c r="B1441" s="9" t="s">
        <v>2503</v>
      </c>
      <c r="C1441" s="9" t="s">
        <v>7</v>
      </c>
      <c r="D1441" s="9" t="s">
        <v>34</v>
      </c>
      <c r="E1441" s="8" t="s">
        <v>2504</v>
      </c>
    </row>
    <row r="1442" s="2" customFormat="1" ht="22.5" customHeight="1" spans="1:5">
      <c r="A1442" s="9">
        <f>1440</f>
        <v>1440</v>
      </c>
      <c r="B1442" s="9" t="s">
        <v>2505</v>
      </c>
      <c r="C1442" s="9" t="s">
        <v>7</v>
      </c>
      <c r="D1442" s="9" t="s">
        <v>20</v>
      </c>
      <c r="E1442" s="8" t="s">
        <v>2506</v>
      </c>
    </row>
    <row r="1443" s="2" customFormat="1" ht="22.5" customHeight="1" spans="1:5">
      <c r="A1443" s="9">
        <f>1441</f>
        <v>1441</v>
      </c>
      <c r="B1443" s="9" t="s">
        <v>2507</v>
      </c>
      <c r="C1443" s="9" t="s">
        <v>7</v>
      </c>
      <c r="D1443" s="9" t="s">
        <v>20</v>
      </c>
      <c r="E1443" s="8" t="s">
        <v>2508</v>
      </c>
    </row>
    <row r="1444" s="2" customFormat="1" ht="22.5" customHeight="1" spans="1:5">
      <c r="A1444" s="9">
        <f>1442</f>
        <v>1442</v>
      </c>
      <c r="B1444" s="9" t="s">
        <v>2509</v>
      </c>
      <c r="C1444" s="9" t="s">
        <v>7</v>
      </c>
      <c r="D1444" s="9" t="s">
        <v>34</v>
      </c>
      <c r="E1444" s="8" t="s">
        <v>2116</v>
      </c>
    </row>
    <row r="1445" s="2" customFormat="1" ht="22.5" customHeight="1" spans="1:5">
      <c r="A1445" s="9">
        <f>1443</f>
        <v>1443</v>
      </c>
      <c r="B1445" s="9" t="s">
        <v>2510</v>
      </c>
      <c r="C1445" s="9" t="s">
        <v>7</v>
      </c>
      <c r="D1445" s="9" t="s">
        <v>47</v>
      </c>
      <c r="E1445" s="8" t="s">
        <v>378</v>
      </c>
    </row>
    <row r="1446" s="2" customFormat="1" ht="22.5" customHeight="1" spans="1:5">
      <c r="A1446" s="9">
        <f>1444</f>
        <v>1444</v>
      </c>
      <c r="B1446" s="9" t="s">
        <v>2511</v>
      </c>
      <c r="C1446" s="9" t="s">
        <v>7</v>
      </c>
      <c r="D1446" s="9" t="s">
        <v>34</v>
      </c>
      <c r="E1446" s="8" t="s">
        <v>2512</v>
      </c>
    </row>
    <row r="1447" s="2" customFormat="1" ht="22.5" customHeight="1" spans="1:5">
      <c r="A1447" s="9">
        <f>1445</f>
        <v>1445</v>
      </c>
      <c r="B1447" s="9" t="s">
        <v>2513</v>
      </c>
      <c r="C1447" s="9" t="s">
        <v>7</v>
      </c>
      <c r="D1447" s="9" t="s">
        <v>34</v>
      </c>
      <c r="E1447" s="8" t="s">
        <v>2514</v>
      </c>
    </row>
    <row r="1448" s="2" customFormat="1" ht="22.5" customHeight="1" spans="1:5">
      <c r="A1448" s="9">
        <f>1446</f>
        <v>1446</v>
      </c>
      <c r="B1448" s="9" t="s">
        <v>2515</v>
      </c>
      <c r="C1448" s="9" t="s">
        <v>7</v>
      </c>
      <c r="D1448" s="9" t="s">
        <v>34</v>
      </c>
      <c r="E1448" s="8" t="s">
        <v>2516</v>
      </c>
    </row>
    <row r="1449" s="2" customFormat="1" ht="22.5" customHeight="1" spans="1:5">
      <c r="A1449" s="9">
        <f>1447</f>
        <v>1447</v>
      </c>
      <c r="B1449" s="9" t="s">
        <v>2517</v>
      </c>
      <c r="C1449" s="9" t="s">
        <v>7</v>
      </c>
      <c r="D1449" s="9" t="s">
        <v>47</v>
      </c>
      <c r="E1449" s="8" t="s">
        <v>116</v>
      </c>
    </row>
    <row r="1450" s="2" customFormat="1" ht="22.5" customHeight="1" spans="1:5">
      <c r="A1450" s="9">
        <f>1448</f>
        <v>1448</v>
      </c>
      <c r="B1450" s="9" t="s">
        <v>2518</v>
      </c>
      <c r="C1450" s="9" t="s">
        <v>7</v>
      </c>
      <c r="D1450" s="9" t="s">
        <v>26</v>
      </c>
      <c r="E1450" s="8" t="s">
        <v>2519</v>
      </c>
    </row>
    <row r="1451" s="2" customFormat="1" ht="22.5" customHeight="1" spans="1:5">
      <c r="A1451" s="9">
        <f>1449</f>
        <v>1449</v>
      </c>
      <c r="B1451" s="9" t="s">
        <v>2520</v>
      </c>
      <c r="C1451" s="9" t="s">
        <v>7</v>
      </c>
      <c r="D1451" s="9" t="s">
        <v>26</v>
      </c>
      <c r="E1451" s="8" t="s">
        <v>2521</v>
      </c>
    </row>
    <row r="1452" s="2" customFormat="1" ht="22.5" customHeight="1" spans="1:5">
      <c r="A1452" s="9">
        <f>1450</f>
        <v>1450</v>
      </c>
      <c r="B1452" s="9" t="s">
        <v>2522</v>
      </c>
      <c r="C1452" s="9" t="s">
        <v>7</v>
      </c>
      <c r="D1452" s="9" t="s">
        <v>20</v>
      </c>
      <c r="E1452" s="8" t="s">
        <v>2523</v>
      </c>
    </row>
    <row r="1453" s="2" customFormat="1" ht="22.5" customHeight="1" spans="1:5">
      <c r="A1453" s="9">
        <f>1451</f>
        <v>1451</v>
      </c>
      <c r="B1453" s="9" t="s">
        <v>2524</v>
      </c>
      <c r="C1453" s="9" t="s">
        <v>7</v>
      </c>
      <c r="D1453" s="9" t="s">
        <v>47</v>
      </c>
      <c r="E1453" s="8" t="s">
        <v>48</v>
      </c>
    </row>
    <row r="1454" s="2" customFormat="1" ht="22.5" customHeight="1" spans="1:5">
      <c r="A1454" s="9">
        <f>1452</f>
        <v>1452</v>
      </c>
      <c r="B1454" s="9" t="s">
        <v>2525</v>
      </c>
      <c r="C1454" s="9" t="s">
        <v>7</v>
      </c>
      <c r="D1454" s="9" t="s">
        <v>26</v>
      </c>
      <c r="E1454" s="8" t="s">
        <v>536</v>
      </c>
    </row>
    <row r="1455" s="2" customFormat="1" ht="22.5" customHeight="1" spans="1:5">
      <c r="A1455" s="9">
        <f>1453</f>
        <v>1453</v>
      </c>
      <c r="B1455" s="9" t="s">
        <v>2526</v>
      </c>
      <c r="C1455" s="9" t="s">
        <v>7</v>
      </c>
      <c r="D1455" s="9" t="s">
        <v>26</v>
      </c>
      <c r="E1455" s="8" t="s">
        <v>1762</v>
      </c>
    </row>
    <row r="1456" s="2" customFormat="1" ht="22.5" customHeight="1" spans="1:5">
      <c r="A1456" s="9">
        <f>1454</f>
        <v>1454</v>
      </c>
      <c r="B1456" s="9" t="s">
        <v>2527</v>
      </c>
      <c r="C1456" s="9" t="s">
        <v>7</v>
      </c>
      <c r="D1456" s="9" t="s">
        <v>26</v>
      </c>
      <c r="E1456" s="8" t="s">
        <v>148</v>
      </c>
    </row>
    <row r="1457" s="2" customFormat="1" ht="22.5" customHeight="1" spans="1:5">
      <c r="A1457" s="9">
        <f>1455</f>
        <v>1455</v>
      </c>
      <c r="B1457" s="9" t="s">
        <v>2528</v>
      </c>
      <c r="C1457" s="9" t="s">
        <v>7</v>
      </c>
      <c r="D1457" s="9" t="s">
        <v>26</v>
      </c>
      <c r="E1457" s="8" t="s">
        <v>2529</v>
      </c>
    </row>
    <row r="1458" s="2" customFormat="1" ht="22.5" customHeight="1" spans="1:5">
      <c r="A1458" s="9">
        <f>1456</f>
        <v>1456</v>
      </c>
      <c r="B1458" s="9" t="s">
        <v>2530</v>
      </c>
      <c r="C1458" s="9" t="s">
        <v>7</v>
      </c>
      <c r="D1458" s="9" t="s">
        <v>26</v>
      </c>
      <c r="E1458" s="8" t="s">
        <v>199</v>
      </c>
    </row>
    <row r="1459" s="2" customFormat="1" ht="22.5" customHeight="1" spans="1:5">
      <c r="A1459" s="9">
        <f>1457</f>
        <v>1457</v>
      </c>
      <c r="B1459" s="9" t="s">
        <v>2531</v>
      </c>
      <c r="C1459" s="9" t="s">
        <v>7</v>
      </c>
      <c r="D1459" s="9" t="s">
        <v>26</v>
      </c>
      <c r="E1459" s="8" t="s">
        <v>148</v>
      </c>
    </row>
    <row r="1460" s="2" customFormat="1" ht="22.5" customHeight="1" spans="1:5">
      <c r="A1460" s="9">
        <f>1458</f>
        <v>1458</v>
      </c>
      <c r="B1460" s="9" t="s">
        <v>2532</v>
      </c>
      <c r="C1460" s="9" t="s">
        <v>7</v>
      </c>
      <c r="D1460" s="9" t="s">
        <v>26</v>
      </c>
      <c r="E1460" s="8" t="s">
        <v>2533</v>
      </c>
    </row>
    <row r="1461" s="2" customFormat="1" ht="22.5" customHeight="1" spans="1:5">
      <c r="A1461" s="9">
        <f>1459</f>
        <v>1459</v>
      </c>
      <c r="B1461" s="9" t="s">
        <v>2534</v>
      </c>
      <c r="C1461" s="9" t="s">
        <v>7</v>
      </c>
      <c r="D1461" s="9" t="s">
        <v>26</v>
      </c>
      <c r="E1461" s="8" t="s">
        <v>2535</v>
      </c>
    </row>
    <row r="1462" s="2" customFormat="1" ht="22.5" customHeight="1" spans="1:5">
      <c r="A1462" s="9">
        <f>1460</f>
        <v>1460</v>
      </c>
      <c r="B1462" s="9" t="s">
        <v>2536</v>
      </c>
      <c r="C1462" s="9" t="s">
        <v>7</v>
      </c>
      <c r="D1462" s="9" t="s">
        <v>26</v>
      </c>
      <c r="E1462" s="8" t="s">
        <v>332</v>
      </c>
    </row>
    <row r="1463" s="2" customFormat="1" ht="22.5" customHeight="1" spans="1:5">
      <c r="A1463" s="9">
        <f>1461</f>
        <v>1461</v>
      </c>
      <c r="B1463" s="9" t="s">
        <v>2537</v>
      </c>
      <c r="C1463" s="9" t="s">
        <v>7</v>
      </c>
      <c r="D1463" s="9" t="s">
        <v>26</v>
      </c>
      <c r="E1463" s="8" t="s">
        <v>2538</v>
      </c>
    </row>
    <row r="1464" s="2" customFormat="1" ht="22.5" customHeight="1" spans="1:5">
      <c r="A1464" s="9">
        <f>1462</f>
        <v>1462</v>
      </c>
      <c r="B1464" s="9" t="s">
        <v>2539</v>
      </c>
      <c r="C1464" s="9" t="s">
        <v>7</v>
      </c>
      <c r="D1464" s="9" t="s">
        <v>107</v>
      </c>
      <c r="E1464" s="8" t="s">
        <v>2540</v>
      </c>
    </row>
    <row r="1465" s="2" customFormat="1" ht="22.5" customHeight="1" spans="1:5">
      <c r="A1465" s="9">
        <f>1463</f>
        <v>1463</v>
      </c>
      <c r="B1465" s="9" t="s">
        <v>2541</v>
      </c>
      <c r="C1465" s="9" t="s">
        <v>7</v>
      </c>
      <c r="D1465" s="9" t="s">
        <v>107</v>
      </c>
      <c r="E1465" s="8" t="s">
        <v>2542</v>
      </c>
    </row>
    <row r="1466" s="2" customFormat="1" ht="22.5" customHeight="1" spans="1:5">
      <c r="A1466" s="9">
        <f>1464</f>
        <v>1464</v>
      </c>
      <c r="B1466" s="9" t="s">
        <v>2543</v>
      </c>
      <c r="C1466" s="9" t="s">
        <v>7</v>
      </c>
      <c r="D1466" s="9" t="s">
        <v>107</v>
      </c>
      <c r="E1466" s="8" t="s">
        <v>378</v>
      </c>
    </row>
    <row r="1467" s="2" customFormat="1" ht="22.5" customHeight="1" spans="1:5">
      <c r="A1467" s="9">
        <f>1465</f>
        <v>1465</v>
      </c>
      <c r="B1467" s="9" t="s">
        <v>2544</v>
      </c>
      <c r="C1467" s="9" t="s">
        <v>7</v>
      </c>
      <c r="D1467" s="9" t="s">
        <v>107</v>
      </c>
      <c r="E1467" s="8" t="s">
        <v>48</v>
      </c>
    </row>
    <row r="1468" s="2" customFormat="1" ht="22.5" customHeight="1" spans="1:5">
      <c r="A1468" s="9">
        <f>1466</f>
        <v>1466</v>
      </c>
      <c r="B1468" s="9" t="s">
        <v>2545</v>
      </c>
      <c r="C1468" s="9" t="s">
        <v>7</v>
      </c>
      <c r="D1468" s="9" t="s">
        <v>26</v>
      </c>
      <c r="E1468" s="8" t="s">
        <v>268</v>
      </c>
    </row>
    <row r="1469" s="2" customFormat="1" ht="22.5" customHeight="1" spans="1:5">
      <c r="A1469" s="9">
        <f>1467</f>
        <v>1467</v>
      </c>
      <c r="B1469" s="9" t="s">
        <v>2546</v>
      </c>
      <c r="C1469" s="9" t="s">
        <v>7</v>
      </c>
      <c r="D1469" s="9" t="s">
        <v>26</v>
      </c>
      <c r="E1469" s="8" t="s">
        <v>2547</v>
      </c>
    </row>
    <row r="1470" s="2" customFormat="1" ht="22.5" customHeight="1" spans="1:5">
      <c r="A1470" s="9">
        <f>1468</f>
        <v>1468</v>
      </c>
      <c r="B1470" s="9" t="s">
        <v>2548</v>
      </c>
      <c r="C1470" s="9" t="s">
        <v>7</v>
      </c>
      <c r="D1470" s="9" t="s">
        <v>26</v>
      </c>
      <c r="E1470" s="8" t="s">
        <v>1116</v>
      </c>
    </row>
    <row r="1471" s="2" customFormat="1" ht="22.5" customHeight="1" spans="1:5">
      <c r="A1471" s="9">
        <f>1469</f>
        <v>1469</v>
      </c>
      <c r="B1471" s="9" t="s">
        <v>2549</v>
      </c>
      <c r="C1471" s="9" t="s">
        <v>7</v>
      </c>
      <c r="D1471" s="9" t="s">
        <v>26</v>
      </c>
      <c r="E1471" s="8" t="s">
        <v>2550</v>
      </c>
    </row>
    <row r="1472" s="2" customFormat="1" ht="22.5" customHeight="1" spans="1:5">
      <c r="A1472" s="9">
        <f>1470</f>
        <v>1470</v>
      </c>
      <c r="B1472" s="9" t="s">
        <v>2551</v>
      </c>
      <c r="C1472" s="9" t="s">
        <v>7</v>
      </c>
      <c r="D1472" s="9" t="s">
        <v>107</v>
      </c>
      <c r="E1472" s="8" t="s">
        <v>2552</v>
      </c>
    </row>
    <row r="1473" s="2" customFormat="1" ht="22.5" customHeight="1" spans="1:5">
      <c r="A1473" s="9">
        <f>1471</f>
        <v>1471</v>
      </c>
      <c r="B1473" s="9" t="s">
        <v>2553</v>
      </c>
      <c r="C1473" s="9" t="s">
        <v>7</v>
      </c>
      <c r="D1473" s="9" t="s">
        <v>107</v>
      </c>
      <c r="E1473" s="8" t="s">
        <v>2554</v>
      </c>
    </row>
    <row r="1474" s="2" customFormat="1" ht="22.5" customHeight="1" spans="1:5">
      <c r="A1474" s="9">
        <f>1472</f>
        <v>1472</v>
      </c>
      <c r="B1474" s="9" t="s">
        <v>2555</v>
      </c>
      <c r="C1474" s="9" t="s">
        <v>7</v>
      </c>
      <c r="D1474" s="9" t="s">
        <v>107</v>
      </c>
      <c r="E1474" s="8" t="s">
        <v>2556</v>
      </c>
    </row>
    <row r="1475" s="2" customFormat="1" ht="22.5" customHeight="1" spans="1:5">
      <c r="A1475" s="9">
        <f>1473</f>
        <v>1473</v>
      </c>
      <c r="B1475" s="9" t="s">
        <v>2557</v>
      </c>
      <c r="C1475" s="9" t="s">
        <v>7</v>
      </c>
      <c r="D1475" s="9" t="s">
        <v>107</v>
      </c>
      <c r="E1475" s="8" t="s">
        <v>148</v>
      </c>
    </row>
    <row r="1476" s="2" customFormat="1" ht="22.5" customHeight="1" spans="1:5">
      <c r="A1476" s="9">
        <f>1474</f>
        <v>1474</v>
      </c>
      <c r="B1476" s="9" t="s">
        <v>2558</v>
      </c>
      <c r="C1476" s="9" t="s">
        <v>7</v>
      </c>
      <c r="D1476" s="9" t="s">
        <v>26</v>
      </c>
      <c r="E1476" s="8" t="s">
        <v>2559</v>
      </c>
    </row>
    <row r="1477" s="2" customFormat="1" ht="22.5" customHeight="1" spans="1:5">
      <c r="A1477" s="9">
        <f>1475</f>
        <v>1475</v>
      </c>
      <c r="B1477" s="9" t="s">
        <v>2560</v>
      </c>
      <c r="C1477" s="9" t="s">
        <v>7</v>
      </c>
      <c r="D1477" s="9" t="s">
        <v>26</v>
      </c>
      <c r="E1477" s="8" t="s">
        <v>2561</v>
      </c>
    </row>
    <row r="1478" s="2" customFormat="1" ht="22.5" customHeight="1" spans="1:5">
      <c r="A1478" s="9">
        <f>1476</f>
        <v>1476</v>
      </c>
      <c r="B1478" s="9" t="s">
        <v>2562</v>
      </c>
      <c r="C1478" s="9" t="s">
        <v>7</v>
      </c>
      <c r="D1478" s="9" t="s">
        <v>107</v>
      </c>
      <c r="E1478" s="8" t="s">
        <v>2563</v>
      </c>
    </row>
    <row r="1479" s="2" customFormat="1" ht="22.5" customHeight="1" spans="1:5">
      <c r="A1479" s="9">
        <f>1477</f>
        <v>1477</v>
      </c>
      <c r="B1479" s="9" t="s">
        <v>2564</v>
      </c>
      <c r="C1479" s="9" t="s">
        <v>7</v>
      </c>
      <c r="D1479" s="9" t="s">
        <v>107</v>
      </c>
      <c r="E1479" s="8" t="s">
        <v>2565</v>
      </c>
    </row>
    <row r="1480" s="2" customFormat="1" ht="22.5" customHeight="1" spans="1:5">
      <c r="A1480" s="9">
        <f>1478</f>
        <v>1478</v>
      </c>
      <c r="B1480" s="9" t="s">
        <v>2566</v>
      </c>
      <c r="C1480" s="9" t="s">
        <v>7</v>
      </c>
      <c r="D1480" s="9" t="s">
        <v>107</v>
      </c>
      <c r="E1480" s="8" t="s">
        <v>2567</v>
      </c>
    </row>
    <row r="1481" s="2" customFormat="1" ht="22.5" customHeight="1" spans="1:5">
      <c r="A1481" s="9">
        <f>1479</f>
        <v>1479</v>
      </c>
      <c r="B1481" s="9" t="s">
        <v>2568</v>
      </c>
      <c r="C1481" s="9" t="s">
        <v>7</v>
      </c>
      <c r="D1481" s="9" t="s">
        <v>107</v>
      </c>
      <c r="E1481" s="8" t="s">
        <v>2569</v>
      </c>
    </row>
    <row r="1482" s="2" customFormat="1" ht="22.5" customHeight="1" spans="1:5">
      <c r="A1482" s="9">
        <f>1480</f>
        <v>1480</v>
      </c>
      <c r="B1482" s="9" t="s">
        <v>2570</v>
      </c>
      <c r="C1482" s="9" t="s">
        <v>7</v>
      </c>
      <c r="D1482" s="9" t="s">
        <v>107</v>
      </c>
      <c r="E1482" s="8" t="s">
        <v>2571</v>
      </c>
    </row>
    <row r="1483" s="2" customFormat="1" ht="22.5" customHeight="1" spans="1:5">
      <c r="A1483" s="9">
        <f>1481</f>
        <v>1481</v>
      </c>
      <c r="B1483" s="9" t="s">
        <v>2572</v>
      </c>
      <c r="C1483" s="9" t="s">
        <v>7</v>
      </c>
      <c r="D1483" s="9" t="s">
        <v>107</v>
      </c>
      <c r="E1483" s="8" t="s">
        <v>2573</v>
      </c>
    </row>
    <row r="1484" s="2" customFormat="1" ht="22.5" customHeight="1" spans="1:5">
      <c r="A1484" s="9">
        <f>1482</f>
        <v>1482</v>
      </c>
      <c r="B1484" s="9" t="s">
        <v>2574</v>
      </c>
      <c r="C1484" s="9" t="s">
        <v>7</v>
      </c>
      <c r="D1484" s="9" t="s">
        <v>107</v>
      </c>
      <c r="E1484" s="8" t="s">
        <v>2400</v>
      </c>
    </row>
    <row r="1485" s="2" customFormat="1" ht="22.5" customHeight="1" spans="1:5">
      <c r="A1485" s="9">
        <f>1483</f>
        <v>1483</v>
      </c>
      <c r="B1485" s="9" t="s">
        <v>2575</v>
      </c>
      <c r="C1485" s="9" t="s">
        <v>7</v>
      </c>
      <c r="D1485" s="9" t="s">
        <v>107</v>
      </c>
      <c r="E1485" s="8" t="s">
        <v>2576</v>
      </c>
    </row>
    <row r="1486" s="2" customFormat="1" ht="22.5" customHeight="1" spans="1:5">
      <c r="A1486" s="9">
        <f>1484</f>
        <v>1484</v>
      </c>
      <c r="B1486" s="9" t="s">
        <v>2577</v>
      </c>
      <c r="C1486" s="9" t="s">
        <v>7</v>
      </c>
      <c r="D1486" s="9" t="s">
        <v>107</v>
      </c>
      <c r="E1486" s="8" t="s">
        <v>380</v>
      </c>
    </row>
    <row r="1487" s="2" customFormat="1" ht="22.5" customHeight="1" spans="1:5">
      <c r="A1487" s="9">
        <f>1485</f>
        <v>1485</v>
      </c>
      <c r="B1487" s="9" t="s">
        <v>2578</v>
      </c>
      <c r="C1487" s="9" t="s">
        <v>7</v>
      </c>
      <c r="D1487" s="9" t="s">
        <v>107</v>
      </c>
      <c r="E1487" s="8" t="s">
        <v>1875</v>
      </c>
    </row>
    <row r="1488" s="2" customFormat="1" ht="22.5" customHeight="1" spans="1:5">
      <c r="A1488" s="9">
        <f>1486</f>
        <v>1486</v>
      </c>
      <c r="B1488" s="9" t="s">
        <v>2579</v>
      </c>
      <c r="C1488" s="9" t="s">
        <v>7</v>
      </c>
      <c r="D1488" s="9" t="s">
        <v>107</v>
      </c>
      <c r="E1488" s="8" t="s">
        <v>2580</v>
      </c>
    </row>
    <row r="1489" s="2" customFormat="1" ht="22.5" customHeight="1" spans="1:5">
      <c r="A1489" s="9">
        <f>1487</f>
        <v>1487</v>
      </c>
      <c r="B1489" s="9" t="s">
        <v>2581</v>
      </c>
      <c r="C1489" s="9" t="s">
        <v>7</v>
      </c>
      <c r="D1489" s="9" t="s">
        <v>23</v>
      </c>
      <c r="E1489" s="8" t="s">
        <v>709</v>
      </c>
    </row>
    <row r="1490" s="2" customFormat="1" ht="22.5" customHeight="1" spans="1:5">
      <c r="A1490" s="9">
        <f>1488</f>
        <v>1488</v>
      </c>
      <c r="B1490" s="9" t="s">
        <v>2582</v>
      </c>
      <c r="C1490" s="9" t="s">
        <v>7</v>
      </c>
      <c r="D1490" s="9" t="s">
        <v>94</v>
      </c>
      <c r="E1490" s="8" t="s">
        <v>1294</v>
      </c>
    </row>
    <row r="1491" s="2" customFormat="1" ht="22.5" customHeight="1" spans="1:5">
      <c r="A1491" s="9">
        <f>1489</f>
        <v>1489</v>
      </c>
      <c r="B1491" s="9" t="s">
        <v>2583</v>
      </c>
      <c r="C1491" s="9" t="s">
        <v>7</v>
      </c>
      <c r="D1491" s="9" t="s">
        <v>11</v>
      </c>
      <c r="E1491" s="8" t="s">
        <v>148</v>
      </c>
    </row>
    <row r="1492" s="2" customFormat="1" ht="22.5" customHeight="1" spans="1:5">
      <c r="A1492" s="9">
        <f>1490</f>
        <v>1490</v>
      </c>
      <c r="B1492" s="9" t="s">
        <v>2584</v>
      </c>
      <c r="C1492" s="9" t="s">
        <v>7</v>
      </c>
      <c r="D1492" s="9" t="s">
        <v>94</v>
      </c>
      <c r="E1492" s="8" t="s">
        <v>2585</v>
      </c>
    </row>
    <row r="1493" s="2" customFormat="1" ht="22.5" customHeight="1" spans="1:5">
      <c r="A1493" s="9">
        <f>1491</f>
        <v>1491</v>
      </c>
      <c r="B1493" s="9" t="s">
        <v>2586</v>
      </c>
      <c r="C1493" s="9" t="s">
        <v>7</v>
      </c>
      <c r="D1493" s="9" t="s">
        <v>11</v>
      </c>
      <c r="E1493" s="8" t="s">
        <v>2587</v>
      </c>
    </row>
    <row r="1494" s="2" customFormat="1" ht="22.5" customHeight="1" spans="1:5">
      <c r="A1494" s="9">
        <f>1492</f>
        <v>1492</v>
      </c>
      <c r="B1494" s="9" t="s">
        <v>2588</v>
      </c>
      <c r="C1494" s="9" t="s">
        <v>7</v>
      </c>
      <c r="D1494" s="9" t="s">
        <v>11</v>
      </c>
      <c r="E1494" s="8" t="s">
        <v>2589</v>
      </c>
    </row>
    <row r="1495" s="2" customFormat="1" ht="22.5" customHeight="1" spans="1:5">
      <c r="A1495" s="9">
        <f>1493</f>
        <v>1493</v>
      </c>
      <c r="B1495" s="9" t="s">
        <v>2590</v>
      </c>
      <c r="C1495" s="9" t="s">
        <v>7</v>
      </c>
      <c r="D1495" s="9" t="s">
        <v>11</v>
      </c>
      <c r="E1495" s="8" t="s">
        <v>2591</v>
      </c>
    </row>
    <row r="1496" s="2" customFormat="1" ht="22.5" customHeight="1" spans="1:5">
      <c r="A1496" s="9">
        <f>1494</f>
        <v>1494</v>
      </c>
      <c r="B1496" s="9" t="s">
        <v>2592</v>
      </c>
      <c r="C1496" s="9" t="s">
        <v>7</v>
      </c>
      <c r="D1496" s="9" t="s">
        <v>11</v>
      </c>
      <c r="E1496" s="8" t="s">
        <v>2593</v>
      </c>
    </row>
    <row r="1497" s="2" customFormat="1" ht="22.5" customHeight="1" spans="1:5">
      <c r="A1497" s="9">
        <f>1495</f>
        <v>1495</v>
      </c>
      <c r="B1497" s="9" t="s">
        <v>2594</v>
      </c>
      <c r="C1497" s="9" t="s">
        <v>7</v>
      </c>
      <c r="D1497" s="9" t="s">
        <v>11</v>
      </c>
      <c r="E1497" s="8" t="s">
        <v>2595</v>
      </c>
    </row>
    <row r="1498" s="2" customFormat="1" ht="22.5" customHeight="1" spans="1:5">
      <c r="A1498" s="9">
        <f>1496</f>
        <v>1496</v>
      </c>
      <c r="B1498" s="9" t="s">
        <v>2596</v>
      </c>
      <c r="C1498" s="9" t="s">
        <v>7</v>
      </c>
      <c r="D1498" s="9" t="s">
        <v>11</v>
      </c>
      <c r="E1498" s="8" t="s">
        <v>2597</v>
      </c>
    </row>
    <row r="1499" s="2" customFormat="1" ht="22.5" customHeight="1" spans="1:5">
      <c r="A1499" s="9">
        <f>1497</f>
        <v>1497</v>
      </c>
      <c r="B1499" s="9" t="s">
        <v>2598</v>
      </c>
      <c r="C1499" s="9" t="s">
        <v>7</v>
      </c>
      <c r="D1499" s="9" t="s">
        <v>11</v>
      </c>
      <c r="E1499" s="8" t="s">
        <v>127</v>
      </c>
    </row>
    <row r="1500" s="2" customFormat="1" ht="22.5" customHeight="1" spans="1:5">
      <c r="A1500" s="9">
        <f>1498</f>
        <v>1498</v>
      </c>
      <c r="B1500" s="9" t="s">
        <v>2599</v>
      </c>
      <c r="C1500" s="9" t="s">
        <v>7</v>
      </c>
      <c r="D1500" s="9" t="s">
        <v>11</v>
      </c>
      <c r="E1500" s="8" t="s">
        <v>2600</v>
      </c>
    </row>
    <row r="1501" s="2" customFormat="1" ht="22.5" customHeight="1" spans="1:5">
      <c r="A1501" s="9">
        <f>1499</f>
        <v>1499</v>
      </c>
      <c r="B1501" s="9" t="s">
        <v>2601</v>
      </c>
      <c r="C1501" s="9" t="s">
        <v>7</v>
      </c>
      <c r="D1501" s="9" t="s">
        <v>11</v>
      </c>
      <c r="E1501" s="8" t="s">
        <v>2602</v>
      </c>
    </row>
    <row r="1502" s="2" customFormat="1" ht="22.5" customHeight="1" spans="1:5">
      <c r="A1502" s="9">
        <f>1500</f>
        <v>1500</v>
      </c>
      <c r="B1502" s="9" t="s">
        <v>2603</v>
      </c>
      <c r="C1502" s="9" t="s">
        <v>7</v>
      </c>
      <c r="D1502" s="9" t="s">
        <v>11</v>
      </c>
      <c r="E1502" s="8" t="s">
        <v>2604</v>
      </c>
    </row>
    <row r="1503" s="2" customFormat="1" ht="22.5" customHeight="1" spans="1:5">
      <c r="A1503" s="9">
        <f>1501</f>
        <v>1501</v>
      </c>
      <c r="B1503" s="9" t="s">
        <v>2605</v>
      </c>
      <c r="C1503" s="9" t="s">
        <v>7</v>
      </c>
      <c r="D1503" s="9" t="s">
        <v>34</v>
      </c>
      <c r="E1503" s="8" t="s">
        <v>2606</v>
      </c>
    </row>
    <row r="1504" s="2" customFormat="1" ht="22.5" customHeight="1" spans="1:5">
      <c r="A1504" s="9">
        <f>1502</f>
        <v>1502</v>
      </c>
      <c r="B1504" s="9" t="s">
        <v>2607</v>
      </c>
      <c r="C1504" s="9" t="s">
        <v>7</v>
      </c>
      <c r="D1504" s="9" t="s">
        <v>34</v>
      </c>
      <c r="E1504" s="8" t="s">
        <v>120</v>
      </c>
    </row>
    <row r="1505" s="2" customFormat="1" ht="22.5" customHeight="1" spans="1:5">
      <c r="A1505" s="9">
        <f>1503</f>
        <v>1503</v>
      </c>
      <c r="B1505" s="9" t="s">
        <v>2608</v>
      </c>
      <c r="C1505" s="9" t="s">
        <v>7</v>
      </c>
      <c r="D1505" s="9" t="s">
        <v>34</v>
      </c>
      <c r="E1505" s="8" t="s">
        <v>2609</v>
      </c>
    </row>
    <row r="1506" s="2" customFormat="1" ht="22.5" customHeight="1" spans="1:5">
      <c r="A1506" s="9">
        <f>1504</f>
        <v>1504</v>
      </c>
      <c r="B1506" s="9" t="s">
        <v>2610</v>
      </c>
      <c r="C1506" s="9" t="s">
        <v>7</v>
      </c>
      <c r="D1506" s="9" t="s">
        <v>34</v>
      </c>
      <c r="E1506" s="8" t="s">
        <v>2611</v>
      </c>
    </row>
    <row r="1507" s="2" customFormat="1" ht="22.5" customHeight="1" spans="1:5">
      <c r="A1507" s="9">
        <f>1505</f>
        <v>1505</v>
      </c>
      <c r="B1507" s="9" t="s">
        <v>2612</v>
      </c>
      <c r="C1507" s="9" t="s">
        <v>7</v>
      </c>
      <c r="D1507" s="9" t="s">
        <v>34</v>
      </c>
      <c r="E1507" s="8" t="s">
        <v>2613</v>
      </c>
    </row>
    <row r="1508" s="2" customFormat="1" ht="22.5" customHeight="1" spans="1:5">
      <c r="A1508" s="9">
        <f>1506</f>
        <v>1506</v>
      </c>
      <c r="B1508" s="9" t="s">
        <v>2614</v>
      </c>
      <c r="C1508" s="9" t="s">
        <v>7</v>
      </c>
      <c r="D1508" s="9" t="s">
        <v>34</v>
      </c>
      <c r="E1508" s="8" t="s">
        <v>2615</v>
      </c>
    </row>
    <row r="1509" s="2" customFormat="1" ht="22.5" customHeight="1" spans="1:5">
      <c r="A1509" s="9">
        <f>1507</f>
        <v>1507</v>
      </c>
      <c r="B1509" s="9" t="s">
        <v>2616</v>
      </c>
      <c r="C1509" s="9" t="s">
        <v>7</v>
      </c>
      <c r="D1509" s="9" t="s">
        <v>34</v>
      </c>
      <c r="E1509" s="8" t="s">
        <v>1584</v>
      </c>
    </row>
    <row r="1510" s="2" customFormat="1" ht="22.5" customHeight="1" spans="1:5">
      <c r="A1510" s="9">
        <f>1508</f>
        <v>1508</v>
      </c>
      <c r="B1510" s="9" t="s">
        <v>2617</v>
      </c>
      <c r="C1510" s="9" t="s">
        <v>7</v>
      </c>
      <c r="D1510" s="9" t="s">
        <v>34</v>
      </c>
      <c r="E1510" s="8" t="s">
        <v>2618</v>
      </c>
    </row>
    <row r="1511" s="2" customFormat="1" ht="22.5" customHeight="1" spans="1:5">
      <c r="A1511" s="9">
        <f>1509</f>
        <v>1509</v>
      </c>
      <c r="B1511" s="9" t="s">
        <v>2619</v>
      </c>
      <c r="C1511" s="9" t="s">
        <v>7</v>
      </c>
      <c r="D1511" s="9" t="s">
        <v>34</v>
      </c>
      <c r="E1511" s="8" t="s">
        <v>2620</v>
      </c>
    </row>
    <row r="1512" s="2" customFormat="1" ht="22.5" customHeight="1" spans="1:5">
      <c r="A1512" s="9">
        <f>1510</f>
        <v>1510</v>
      </c>
      <c r="B1512" s="9" t="s">
        <v>2621</v>
      </c>
      <c r="C1512" s="9" t="s">
        <v>7</v>
      </c>
      <c r="D1512" s="9" t="s">
        <v>34</v>
      </c>
      <c r="E1512" s="8" t="s">
        <v>2622</v>
      </c>
    </row>
    <row r="1513" s="2" customFormat="1" ht="22.5" customHeight="1" spans="1:5">
      <c r="A1513" s="9">
        <f>1511</f>
        <v>1511</v>
      </c>
      <c r="B1513" s="9" t="s">
        <v>2623</v>
      </c>
      <c r="C1513" s="9" t="s">
        <v>7</v>
      </c>
      <c r="D1513" s="9" t="s">
        <v>34</v>
      </c>
      <c r="E1513" s="8" t="s">
        <v>1867</v>
      </c>
    </row>
    <row r="1514" s="2" customFormat="1" ht="22.5" customHeight="1" spans="1:5">
      <c r="A1514" s="9">
        <f>1512</f>
        <v>1512</v>
      </c>
      <c r="B1514" s="9" t="s">
        <v>2624</v>
      </c>
      <c r="C1514" s="9" t="s">
        <v>7</v>
      </c>
      <c r="D1514" s="9" t="s">
        <v>34</v>
      </c>
      <c r="E1514" s="8" t="s">
        <v>1318</v>
      </c>
    </row>
    <row r="1515" s="2" customFormat="1" ht="22.5" customHeight="1" spans="1:5">
      <c r="A1515" s="9">
        <f>1513</f>
        <v>1513</v>
      </c>
      <c r="B1515" s="9" t="s">
        <v>2625</v>
      </c>
      <c r="C1515" s="9" t="s">
        <v>7</v>
      </c>
      <c r="D1515" s="9" t="s">
        <v>34</v>
      </c>
      <c r="E1515" s="8" t="s">
        <v>729</v>
      </c>
    </row>
    <row r="1516" s="2" customFormat="1" ht="22.5" customHeight="1" spans="1:5">
      <c r="A1516" s="9">
        <f>1514</f>
        <v>1514</v>
      </c>
      <c r="B1516" s="9" t="s">
        <v>2626</v>
      </c>
      <c r="C1516" s="9" t="s">
        <v>7</v>
      </c>
      <c r="D1516" s="9" t="s">
        <v>34</v>
      </c>
      <c r="E1516" s="8" t="s">
        <v>2627</v>
      </c>
    </row>
    <row r="1517" s="2" customFormat="1" ht="22.5" customHeight="1" spans="1:5">
      <c r="A1517" s="9">
        <f>1515</f>
        <v>1515</v>
      </c>
      <c r="B1517" s="9" t="s">
        <v>2628</v>
      </c>
      <c r="C1517" s="9" t="s">
        <v>7</v>
      </c>
      <c r="D1517" s="9" t="s">
        <v>34</v>
      </c>
      <c r="E1517" s="8" t="s">
        <v>2629</v>
      </c>
    </row>
    <row r="1518" s="2" customFormat="1" ht="22.5" customHeight="1" spans="1:5">
      <c r="A1518" s="9">
        <f>1516</f>
        <v>1516</v>
      </c>
      <c r="B1518" s="9" t="s">
        <v>2630</v>
      </c>
      <c r="C1518" s="9" t="s">
        <v>7</v>
      </c>
      <c r="D1518" s="9" t="s">
        <v>47</v>
      </c>
      <c r="E1518" s="8" t="s">
        <v>2631</v>
      </c>
    </row>
    <row r="1519" s="2" customFormat="1" ht="22.5" customHeight="1" spans="1:5">
      <c r="A1519" s="9">
        <f>1517</f>
        <v>1517</v>
      </c>
      <c r="B1519" s="9" t="s">
        <v>2632</v>
      </c>
      <c r="C1519" s="9" t="s">
        <v>7</v>
      </c>
      <c r="D1519" s="9" t="s">
        <v>47</v>
      </c>
      <c r="E1519" s="8" t="s">
        <v>1339</v>
      </c>
    </row>
    <row r="1520" s="2" customFormat="1" ht="22.5" customHeight="1" spans="1:5">
      <c r="A1520" s="9">
        <f>1518</f>
        <v>1518</v>
      </c>
      <c r="B1520" s="9" t="s">
        <v>2633</v>
      </c>
      <c r="C1520" s="9" t="s">
        <v>7</v>
      </c>
      <c r="D1520" s="9" t="s">
        <v>47</v>
      </c>
      <c r="E1520" s="8" t="s">
        <v>307</v>
      </c>
    </row>
    <row r="1521" s="2" customFormat="1" ht="22.5" customHeight="1" spans="1:5">
      <c r="A1521" s="9">
        <f>1519</f>
        <v>1519</v>
      </c>
      <c r="B1521" s="9" t="s">
        <v>2634</v>
      </c>
      <c r="C1521" s="9" t="s">
        <v>7</v>
      </c>
      <c r="D1521" s="9" t="s">
        <v>34</v>
      </c>
      <c r="E1521" s="8" t="s">
        <v>2635</v>
      </c>
    </row>
    <row r="1522" s="2" customFormat="1" ht="22.5" customHeight="1" spans="1:5">
      <c r="A1522" s="9">
        <f>1520</f>
        <v>1520</v>
      </c>
      <c r="B1522" s="9" t="s">
        <v>2636</v>
      </c>
      <c r="C1522" s="9" t="s">
        <v>7</v>
      </c>
      <c r="D1522" s="9" t="s">
        <v>47</v>
      </c>
      <c r="E1522" s="8" t="s">
        <v>177</v>
      </c>
    </row>
    <row r="1523" s="2" customFormat="1" ht="22.5" customHeight="1" spans="1:5">
      <c r="A1523" s="9">
        <f>1521</f>
        <v>1521</v>
      </c>
      <c r="B1523" s="9" t="s">
        <v>2637</v>
      </c>
      <c r="C1523" s="9" t="s">
        <v>7</v>
      </c>
      <c r="D1523" s="9" t="s">
        <v>47</v>
      </c>
      <c r="E1523" s="8" t="s">
        <v>2638</v>
      </c>
    </row>
    <row r="1524" s="2" customFormat="1" ht="22.5" customHeight="1" spans="1:5">
      <c r="A1524" s="9">
        <f>1522</f>
        <v>1522</v>
      </c>
      <c r="B1524" s="9" t="s">
        <v>2639</v>
      </c>
      <c r="C1524" s="9" t="s">
        <v>7</v>
      </c>
      <c r="D1524" s="9" t="s">
        <v>47</v>
      </c>
      <c r="E1524" s="8" t="s">
        <v>568</v>
      </c>
    </row>
    <row r="1525" s="2" customFormat="1" ht="22.5" customHeight="1" spans="1:5">
      <c r="A1525" s="9">
        <f>1523</f>
        <v>1523</v>
      </c>
      <c r="B1525" s="9" t="s">
        <v>2640</v>
      </c>
      <c r="C1525" s="9" t="s">
        <v>7</v>
      </c>
      <c r="D1525" s="9" t="s">
        <v>47</v>
      </c>
      <c r="E1525" s="8" t="s">
        <v>2641</v>
      </c>
    </row>
    <row r="1526" s="2" customFormat="1" ht="22.5" customHeight="1" spans="1:5">
      <c r="A1526" s="9">
        <f>1524</f>
        <v>1524</v>
      </c>
      <c r="B1526" s="9" t="s">
        <v>2642</v>
      </c>
      <c r="C1526" s="9" t="s">
        <v>7</v>
      </c>
      <c r="D1526" s="9" t="s">
        <v>47</v>
      </c>
      <c r="E1526" s="8" t="s">
        <v>2643</v>
      </c>
    </row>
    <row r="1527" s="2" customFormat="1" ht="22.5" customHeight="1" spans="1:5">
      <c r="A1527" s="9">
        <f>1525</f>
        <v>1525</v>
      </c>
      <c r="B1527" s="9" t="s">
        <v>2644</v>
      </c>
      <c r="C1527" s="9" t="s">
        <v>7</v>
      </c>
      <c r="D1527" s="9" t="s">
        <v>47</v>
      </c>
      <c r="E1527" s="8" t="s">
        <v>2645</v>
      </c>
    </row>
    <row r="1528" s="2" customFormat="1" ht="22.5" customHeight="1" spans="1:5">
      <c r="A1528" s="9">
        <f>1526</f>
        <v>1526</v>
      </c>
      <c r="B1528" s="9" t="s">
        <v>2646</v>
      </c>
      <c r="C1528" s="9" t="s">
        <v>7</v>
      </c>
      <c r="D1528" s="9" t="s">
        <v>14</v>
      </c>
      <c r="E1528" s="8" t="s">
        <v>2647</v>
      </c>
    </row>
    <row r="1529" s="2" customFormat="1" ht="22.5" customHeight="1" spans="1:5">
      <c r="A1529" s="9">
        <f>1527</f>
        <v>1527</v>
      </c>
      <c r="B1529" s="9" t="s">
        <v>2648</v>
      </c>
      <c r="C1529" s="9" t="s">
        <v>7</v>
      </c>
      <c r="D1529" s="9" t="s">
        <v>26</v>
      </c>
      <c r="E1529" s="8" t="s">
        <v>400</v>
      </c>
    </row>
    <row r="1530" s="2" customFormat="1" ht="22.5" customHeight="1" spans="1:5">
      <c r="A1530" s="9">
        <f>1528</f>
        <v>1528</v>
      </c>
      <c r="B1530" s="9" t="s">
        <v>2649</v>
      </c>
      <c r="C1530" s="9" t="s">
        <v>7</v>
      </c>
      <c r="D1530" s="9" t="s">
        <v>26</v>
      </c>
      <c r="E1530" s="8" t="s">
        <v>1456</v>
      </c>
    </row>
    <row r="1531" s="2" customFormat="1" ht="22.5" customHeight="1" spans="1:5">
      <c r="A1531" s="9">
        <f>1529</f>
        <v>1529</v>
      </c>
      <c r="B1531" s="9" t="s">
        <v>2650</v>
      </c>
      <c r="C1531" s="9" t="s">
        <v>7</v>
      </c>
      <c r="D1531" s="9" t="s">
        <v>26</v>
      </c>
      <c r="E1531" s="8" t="s">
        <v>32</v>
      </c>
    </row>
    <row r="1532" s="2" customFormat="1" ht="22.5" customHeight="1" spans="1:5">
      <c r="A1532" s="9">
        <f>1530</f>
        <v>1530</v>
      </c>
      <c r="B1532" s="9" t="s">
        <v>2651</v>
      </c>
      <c r="C1532" s="9" t="s">
        <v>7</v>
      </c>
      <c r="D1532" s="9" t="s">
        <v>26</v>
      </c>
      <c r="E1532" s="8" t="s">
        <v>2652</v>
      </c>
    </row>
    <row r="1533" s="2" customFormat="1" ht="22.5" customHeight="1" spans="1:5">
      <c r="A1533" s="9">
        <f>1531</f>
        <v>1531</v>
      </c>
      <c r="B1533" s="9" t="s">
        <v>2653</v>
      </c>
      <c r="C1533" s="9" t="s">
        <v>7</v>
      </c>
      <c r="D1533" s="9" t="s">
        <v>14</v>
      </c>
      <c r="E1533" s="8" t="s">
        <v>2654</v>
      </c>
    </row>
    <row r="1534" s="2" customFormat="1" ht="22.5" customHeight="1" spans="1:5">
      <c r="A1534" s="9">
        <f>1532</f>
        <v>1532</v>
      </c>
      <c r="B1534" s="9" t="s">
        <v>2655</v>
      </c>
      <c r="C1534" s="9" t="s">
        <v>7</v>
      </c>
      <c r="D1534" s="9" t="s">
        <v>14</v>
      </c>
      <c r="E1534" s="8" t="s">
        <v>2656</v>
      </c>
    </row>
    <row r="1535" s="2" customFormat="1" ht="22.5" customHeight="1" spans="1:5">
      <c r="A1535" s="9">
        <f>1533</f>
        <v>1533</v>
      </c>
      <c r="B1535" s="9" t="s">
        <v>2657</v>
      </c>
      <c r="C1535" s="9" t="s">
        <v>7</v>
      </c>
      <c r="D1535" s="9" t="s">
        <v>26</v>
      </c>
      <c r="E1535" s="8" t="s">
        <v>309</v>
      </c>
    </row>
    <row r="1536" s="2" customFormat="1" ht="22.5" customHeight="1" spans="1:5">
      <c r="A1536" s="9">
        <f>1534</f>
        <v>1534</v>
      </c>
      <c r="B1536" s="9" t="s">
        <v>2658</v>
      </c>
      <c r="C1536" s="9" t="s">
        <v>7</v>
      </c>
      <c r="D1536" s="9" t="s">
        <v>14</v>
      </c>
      <c r="E1536" s="8" t="s">
        <v>2393</v>
      </c>
    </row>
    <row r="1537" s="2" customFormat="1" ht="22.5" customHeight="1" spans="1:5">
      <c r="A1537" s="9">
        <f>1535</f>
        <v>1535</v>
      </c>
      <c r="B1537" s="9" t="s">
        <v>2659</v>
      </c>
      <c r="C1537" s="9" t="s">
        <v>7</v>
      </c>
      <c r="D1537" s="9" t="s">
        <v>23</v>
      </c>
      <c r="E1537" s="8" t="s">
        <v>287</v>
      </c>
    </row>
    <row r="1538" s="2" customFormat="1" ht="22.5" customHeight="1" spans="1:5">
      <c r="A1538" s="9">
        <f>1536</f>
        <v>1536</v>
      </c>
      <c r="B1538" s="9" t="s">
        <v>2660</v>
      </c>
      <c r="C1538" s="9" t="s">
        <v>7</v>
      </c>
      <c r="D1538" s="9" t="s">
        <v>23</v>
      </c>
      <c r="E1538" s="8" t="s">
        <v>2661</v>
      </c>
    </row>
    <row r="1539" s="2" customFormat="1" ht="22.5" customHeight="1" spans="1:5">
      <c r="A1539" s="9">
        <f>1537</f>
        <v>1537</v>
      </c>
      <c r="B1539" s="9" t="s">
        <v>2662</v>
      </c>
      <c r="C1539" s="9" t="s">
        <v>7</v>
      </c>
      <c r="D1539" s="9" t="s">
        <v>107</v>
      </c>
      <c r="E1539" s="8" t="s">
        <v>2003</v>
      </c>
    </row>
    <row r="1540" s="2" customFormat="1" ht="22.5" customHeight="1" spans="1:5">
      <c r="A1540" s="9">
        <f>1538</f>
        <v>1538</v>
      </c>
      <c r="B1540" s="9" t="s">
        <v>2663</v>
      </c>
      <c r="C1540" s="9" t="s">
        <v>7</v>
      </c>
      <c r="D1540" s="9" t="s">
        <v>107</v>
      </c>
      <c r="E1540" s="8" t="s">
        <v>2664</v>
      </c>
    </row>
    <row r="1541" s="2" customFormat="1" ht="22.5" customHeight="1" spans="1:5">
      <c r="A1541" s="9">
        <f>1539</f>
        <v>1539</v>
      </c>
      <c r="B1541" s="9" t="s">
        <v>2665</v>
      </c>
      <c r="C1541" s="9" t="s">
        <v>7</v>
      </c>
      <c r="D1541" s="9" t="s">
        <v>107</v>
      </c>
      <c r="E1541" s="8" t="s">
        <v>2666</v>
      </c>
    </row>
    <row r="1542" s="2" customFormat="1" ht="22.5" customHeight="1" spans="1:5">
      <c r="A1542" s="9">
        <f>1540</f>
        <v>1540</v>
      </c>
      <c r="B1542" s="9" t="s">
        <v>2667</v>
      </c>
      <c r="C1542" s="9" t="s">
        <v>7</v>
      </c>
      <c r="D1542" s="9" t="s">
        <v>23</v>
      </c>
      <c r="E1542" s="8" t="s">
        <v>2668</v>
      </c>
    </row>
    <row r="1543" s="2" customFormat="1" ht="22.5" customHeight="1" spans="1:5">
      <c r="A1543" s="9">
        <f>1541</f>
        <v>1541</v>
      </c>
      <c r="B1543" s="9" t="s">
        <v>2669</v>
      </c>
      <c r="C1543" s="9" t="s">
        <v>7</v>
      </c>
      <c r="D1543" s="9" t="s">
        <v>23</v>
      </c>
      <c r="E1543" s="8" t="s">
        <v>2209</v>
      </c>
    </row>
    <row r="1544" s="2" customFormat="1" ht="22.5" customHeight="1" spans="1:5">
      <c r="A1544" s="9">
        <f>1542</f>
        <v>1542</v>
      </c>
      <c r="B1544" s="9" t="s">
        <v>2670</v>
      </c>
      <c r="C1544" s="9" t="s">
        <v>7</v>
      </c>
      <c r="D1544" s="9" t="s">
        <v>23</v>
      </c>
      <c r="E1544" s="8" t="s">
        <v>2671</v>
      </c>
    </row>
    <row r="1545" s="2" customFormat="1" ht="22.5" customHeight="1" spans="1:5">
      <c r="A1545" s="9">
        <f>1543</f>
        <v>1543</v>
      </c>
      <c r="B1545" s="9" t="s">
        <v>2672</v>
      </c>
      <c r="C1545" s="9" t="s">
        <v>7</v>
      </c>
      <c r="D1545" s="9" t="s">
        <v>107</v>
      </c>
      <c r="E1545" s="8" t="s">
        <v>2569</v>
      </c>
    </row>
    <row r="1546" s="2" customFormat="1" ht="22.5" customHeight="1" spans="1:5">
      <c r="A1546" s="9">
        <f>1544</f>
        <v>1544</v>
      </c>
      <c r="B1546" s="9" t="s">
        <v>2673</v>
      </c>
      <c r="C1546" s="9" t="s">
        <v>7</v>
      </c>
      <c r="D1546" s="9" t="s">
        <v>107</v>
      </c>
      <c r="E1546" s="8" t="s">
        <v>2674</v>
      </c>
    </row>
    <row r="1547" s="2" customFormat="1" ht="22.5" customHeight="1" spans="1:5">
      <c r="A1547" s="9">
        <f>1545</f>
        <v>1545</v>
      </c>
      <c r="B1547" s="9" t="s">
        <v>2675</v>
      </c>
      <c r="C1547" s="9" t="s">
        <v>7</v>
      </c>
      <c r="D1547" s="9" t="s">
        <v>107</v>
      </c>
      <c r="E1547" s="8" t="s">
        <v>2476</v>
      </c>
    </row>
    <row r="1548" s="2" customFormat="1" ht="22.5" customHeight="1" spans="1:5">
      <c r="A1548" s="9">
        <f>1546</f>
        <v>1546</v>
      </c>
      <c r="B1548" s="9" t="s">
        <v>2676</v>
      </c>
      <c r="C1548" s="9" t="s">
        <v>7</v>
      </c>
      <c r="D1548" s="9" t="s">
        <v>23</v>
      </c>
      <c r="E1548" s="8" t="s">
        <v>435</v>
      </c>
    </row>
    <row r="1549" s="2" customFormat="1" ht="22.5" customHeight="1" spans="1:5">
      <c r="A1549" s="9">
        <f>1547</f>
        <v>1547</v>
      </c>
      <c r="B1549" s="9" t="s">
        <v>2677</v>
      </c>
      <c r="C1549" s="9" t="s">
        <v>7</v>
      </c>
      <c r="D1549" s="9" t="s">
        <v>23</v>
      </c>
      <c r="E1549" s="8" t="s">
        <v>485</v>
      </c>
    </row>
    <row r="1550" s="2" customFormat="1" ht="22.5" customHeight="1" spans="1:5">
      <c r="A1550" s="9">
        <f>1548</f>
        <v>1548</v>
      </c>
      <c r="B1550" s="9" t="s">
        <v>2678</v>
      </c>
      <c r="C1550" s="9" t="s">
        <v>7</v>
      </c>
      <c r="D1550" s="9" t="s">
        <v>23</v>
      </c>
      <c r="E1550" s="8" t="s">
        <v>2679</v>
      </c>
    </row>
    <row r="1551" s="2" customFormat="1" ht="22.5" customHeight="1" spans="1:5">
      <c r="A1551" s="9">
        <f>1549</f>
        <v>1549</v>
      </c>
      <c r="B1551" s="9" t="s">
        <v>2680</v>
      </c>
      <c r="C1551" s="9" t="s">
        <v>7</v>
      </c>
      <c r="D1551" s="9" t="s">
        <v>23</v>
      </c>
      <c r="E1551" s="8" t="s">
        <v>1758</v>
      </c>
    </row>
    <row r="1552" s="2" customFormat="1" ht="22.5" customHeight="1" spans="1:5">
      <c r="A1552" s="9">
        <f>1550</f>
        <v>1550</v>
      </c>
      <c r="B1552" s="9" t="s">
        <v>2681</v>
      </c>
      <c r="C1552" s="9" t="s">
        <v>7</v>
      </c>
      <c r="D1552" s="9" t="s">
        <v>23</v>
      </c>
      <c r="E1552" s="8" t="s">
        <v>2232</v>
      </c>
    </row>
    <row r="1553" s="2" customFormat="1" ht="22.5" customHeight="1" spans="1:5">
      <c r="A1553" s="9">
        <f>1551</f>
        <v>1551</v>
      </c>
      <c r="B1553" s="9" t="s">
        <v>2682</v>
      </c>
      <c r="C1553" s="9" t="s">
        <v>7</v>
      </c>
      <c r="D1553" s="9" t="s">
        <v>23</v>
      </c>
      <c r="E1553" s="8" t="s">
        <v>2683</v>
      </c>
    </row>
    <row r="1554" s="2" customFormat="1" ht="22.5" customHeight="1" spans="1:5">
      <c r="A1554" s="9">
        <f>1552</f>
        <v>1552</v>
      </c>
      <c r="B1554" s="9" t="s">
        <v>2684</v>
      </c>
      <c r="C1554" s="9" t="s">
        <v>7</v>
      </c>
      <c r="D1554" s="9" t="s">
        <v>94</v>
      </c>
      <c r="E1554" s="8" t="s">
        <v>317</v>
      </c>
    </row>
    <row r="1555" s="2" customFormat="1" ht="22.5" customHeight="1" spans="1:5">
      <c r="A1555" s="9">
        <f>1553</f>
        <v>1553</v>
      </c>
      <c r="B1555" s="9" t="s">
        <v>2685</v>
      </c>
      <c r="C1555" s="9" t="s">
        <v>7</v>
      </c>
      <c r="D1555" s="9" t="s">
        <v>94</v>
      </c>
      <c r="E1555" s="8" t="s">
        <v>2686</v>
      </c>
    </row>
    <row r="1556" s="2" customFormat="1" ht="22.5" customHeight="1" spans="1:5">
      <c r="A1556" s="9">
        <f>1554</f>
        <v>1554</v>
      </c>
      <c r="B1556" s="9" t="s">
        <v>2687</v>
      </c>
      <c r="C1556" s="9" t="s">
        <v>7</v>
      </c>
      <c r="D1556" s="9" t="s">
        <v>11</v>
      </c>
      <c r="E1556" s="8" t="s">
        <v>41</v>
      </c>
    </row>
    <row r="1557" s="2" customFormat="1" ht="22.5" customHeight="1" spans="1:5">
      <c r="A1557" s="9">
        <f>1555</f>
        <v>1555</v>
      </c>
      <c r="B1557" s="9" t="s">
        <v>2688</v>
      </c>
      <c r="C1557" s="9" t="s">
        <v>7</v>
      </c>
      <c r="D1557" s="9" t="s">
        <v>11</v>
      </c>
      <c r="E1557" s="8" t="s">
        <v>1343</v>
      </c>
    </row>
    <row r="1558" s="2" customFormat="1" ht="22.5" customHeight="1" spans="1:5">
      <c r="A1558" s="9">
        <f>1556</f>
        <v>1556</v>
      </c>
      <c r="B1558" s="9" t="s">
        <v>2689</v>
      </c>
      <c r="C1558" s="9" t="s">
        <v>7</v>
      </c>
      <c r="D1558" s="9" t="s">
        <v>11</v>
      </c>
      <c r="E1558" s="8" t="s">
        <v>268</v>
      </c>
    </row>
    <row r="1559" s="2" customFormat="1" ht="22.5" customHeight="1" spans="1:5">
      <c r="A1559" s="9">
        <f>1557</f>
        <v>1557</v>
      </c>
      <c r="B1559" s="9" t="s">
        <v>2690</v>
      </c>
      <c r="C1559" s="9" t="s">
        <v>7</v>
      </c>
      <c r="D1559" s="9" t="s">
        <v>11</v>
      </c>
      <c r="E1559" s="8" t="s">
        <v>2086</v>
      </c>
    </row>
    <row r="1560" s="2" customFormat="1" ht="22.5" customHeight="1" spans="1:5">
      <c r="A1560" s="9">
        <f>1558</f>
        <v>1558</v>
      </c>
      <c r="B1560" s="9" t="s">
        <v>2691</v>
      </c>
      <c r="C1560" s="9" t="s">
        <v>7</v>
      </c>
      <c r="D1560" s="9" t="s">
        <v>11</v>
      </c>
      <c r="E1560" s="8" t="s">
        <v>2692</v>
      </c>
    </row>
    <row r="1561" s="2" customFormat="1" ht="22.5" customHeight="1" spans="1:5">
      <c r="A1561" s="9">
        <f>1559</f>
        <v>1559</v>
      </c>
      <c r="B1561" s="9" t="s">
        <v>2693</v>
      </c>
      <c r="C1561" s="9" t="s">
        <v>7</v>
      </c>
      <c r="D1561" s="9" t="s">
        <v>11</v>
      </c>
      <c r="E1561" s="8" t="s">
        <v>2694</v>
      </c>
    </row>
    <row r="1562" s="2" customFormat="1" ht="22.5" customHeight="1" spans="1:5">
      <c r="A1562" s="9">
        <f>1560</f>
        <v>1560</v>
      </c>
      <c r="B1562" s="9" t="s">
        <v>2695</v>
      </c>
      <c r="C1562" s="9" t="s">
        <v>7</v>
      </c>
      <c r="D1562" s="9" t="s">
        <v>11</v>
      </c>
      <c r="E1562" s="8" t="s">
        <v>2696</v>
      </c>
    </row>
    <row r="1563" s="2" customFormat="1" ht="22.5" customHeight="1" spans="1:5">
      <c r="A1563" s="9">
        <f>1561</f>
        <v>1561</v>
      </c>
      <c r="B1563" s="9" t="s">
        <v>2697</v>
      </c>
      <c r="C1563" s="9" t="s">
        <v>7</v>
      </c>
      <c r="D1563" s="9" t="s">
        <v>11</v>
      </c>
      <c r="E1563" s="8" t="s">
        <v>2698</v>
      </c>
    </row>
    <row r="1564" s="2" customFormat="1" ht="22.5" customHeight="1" spans="1:5">
      <c r="A1564" s="9">
        <f>1562</f>
        <v>1562</v>
      </c>
      <c r="B1564" s="9" t="s">
        <v>2699</v>
      </c>
      <c r="C1564" s="9" t="s">
        <v>7</v>
      </c>
      <c r="D1564" s="9" t="s">
        <v>11</v>
      </c>
      <c r="E1564" s="8" t="s">
        <v>2700</v>
      </c>
    </row>
    <row r="1565" s="2" customFormat="1" ht="22.5" customHeight="1" spans="1:5">
      <c r="A1565" s="9">
        <f>1563</f>
        <v>1563</v>
      </c>
      <c r="B1565" s="9" t="s">
        <v>2701</v>
      </c>
      <c r="C1565" s="9" t="s">
        <v>7</v>
      </c>
      <c r="D1565" s="9" t="s">
        <v>59</v>
      </c>
      <c r="E1565" s="8" t="s">
        <v>2702</v>
      </c>
    </row>
    <row r="1566" s="2" customFormat="1" ht="22.5" customHeight="1" spans="1:5">
      <c r="A1566" s="9">
        <f>1564</f>
        <v>1564</v>
      </c>
      <c r="B1566" s="9" t="s">
        <v>2703</v>
      </c>
      <c r="C1566" s="9" t="s">
        <v>7</v>
      </c>
      <c r="D1566" s="9" t="s">
        <v>59</v>
      </c>
      <c r="E1566" s="8" t="s">
        <v>2704</v>
      </c>
    </row>
    <row r="1567" s="2" customFormat="1" ht="22.5" customHeight="1" spans="1:5">
      <c r="A1567" s="9">
        <f>1565</f>
        <v>1565</v>
      </c>
      <c r="B1567" s="9" t="s">
        <v>2705</v>
      </c>
      <c r="C1567" s="9" t="s">
        <v>7</v>
      </c>
      <c r="D1567" s="9" t="s">
        <v>34</v>
      </c>
      <c r="E1567" s="8" t="s">
        <v>2706</v>
      </c>
    </row>
    <row r="1568" s="2" customFormat="1" ht="22.5" customHeight="1" spans="1:5">
      <c r="A1568" s="9">
        <f>1566</f>
        <v>1566</v>
      </c>
      <c r="B1568" s="9" t="s">
        <v>2707</v>
      </c>
      <c r="C1568" s="9" t="s">
        <v>7</v>
      </c>
      <c r="D1568" s="9" t="s">
        <v>47</v>
      </c>
      <c r="E1568" s="8" t="s">
        <v>2512</v>
      </c>
    </row>
    <row r="1569" s="2" customFormat="1" ht="22.5" customHeight="1" spans="1:5">
      <c r="A1569" s="9">
        <f>1567</f>
        <v>1567</v>
      </c>
      <c r="B1569" s="9" t="s">
        <v>2708</v>
      </c>
      <c r="C1569" s="9" t="s">
        <v>7</v>
      </c>
      <c r="D1569" s="9" t="s">
        <v>47</v>
      </c>
      <c r="E1569" s="8" t="s">
        <v>2709</v>
      </c>
    </row>
    <row r="1570" s="2" customFormat="1" ht="22.5" customHeight="1" spans="1:5">
      <c r="A1570" s="9">
        <f>1568</f>
        <v>1568</v>
      </c>
      <c r="B1570" s="9" t="s">
        <v>2710</v>
      </c>
      <c r="C1570" s="9" t="s">
        <v>7</v>
      </c>
      <c r="D1570" s="9" t="s">
        <v>47</v>
      </c>
      <c r="E1570" s="8" t="s">
        <v>1867</v>
      </c>
    </row>
    <row r="1571" s="2" customFormat="1" ht="22.5" customHeight="1" spans="1:5">
      <c r="A1571" s="9">
        <f>1569</f>
        <v>1569</v>
      </c>
      <c r="B1571" s="9" t="s">
        <v>2711</v>
      </c>
      <c r="C1571" s="9" t="s">
        <v>7</v>
      </c>
      <c r="D1571" s="9" t="s">
        <v>47</v>
      </c>
      <c r="E1571" s="8" t="s">
        <v>2712</v>
      </c>
    </row>
    <row r="1572" s="2" customFormat="1" ht="22.5" customHeight="1" spans="1:5">
      <c r="A1572" s="9">
        <f>1570</f>
        <v>1570</v>
      </c>
      <c r="B1572" s="9" t="s">
        <v>2713</v>
      </c>
      <c r="C1572" s="9" t="s">
        <v>7</v>
      </c>
      <c r="D1572" s="9" t="s">
        <v>47</v>
      </c>
      <c r="E1572" s="8" t="s">
        <v>2714</v>
      </c>
    </row>
    <row r="1573" s="2" customFormat="1" ht="22.5" customHeight="1" spans="1:5">
      <c r="A1573" s="9">
        <f>1571</f>
        <v>1571</v>
      </c>
      <c r="B1573" s="9" t="s">
        <v>2715</v>
      </c>
      <c r="C1573" s="9" t="s">
        <v>7</v>
      </c>
      <c r="D1573" s="9" t="s">
        <v>47</v>
      </c>
      <c r="E1573" s="8" t="s">
        <v>2272</v>
      </c>
    </row>
    <row r="1574" s="2" customFormat="1" ht="22.5" customHeight="1" spans="1:5">
      <c r="A1574" s="9">
        <f>1572</f>
        <v>1572</v>
      </c>
      <c r="B1574" s="9" t="s">
        <v>2716</v>
      </c>
      <c r="C1574" s="9" t="s">
        <v>7</v>
      </c>
      <c r="D1574" s="9" t="s">
        <v>47</v>
      </c>
      <c r="E1574" s="8" t="s">
        <v>2717</v>
      </c>
    </row>
    <row r="1575" s="2" customFormat="1" ht="22.5" customHeight="1" spans="1:5">
      <c r="A1575" s="9">
        <f>1573</f>
        <v>1573</v>
      </c>
      <c r="B1575" s="9" t="s">
        <v>2718</v>
      </c>
      <c r="C1575" s="9" t="s">
        <v>7</v>
      </c>
      <c r="D1575" s="9" t="s">
        <v>47</v>
      </c>
      <c r="E1575" s="8" t="s">
        <v>99</v>
      </c>
    </row>
    <row r="1576" s="2" customFormat="1" ht="22.5" customHeight="1" spans="1:5">
      <c r="A1576" s="9">
        <f>1574</f>
        <v>1574</v>
      </c>
      <c r="B1576" s="9" t="s">
        <v>2719</v>
      </c>
      <c r="C1576" s="9" t="s">
        <v>7</v>
      </c>
      <c r="D1576" s="9" t="s">
        <v>47</v>
      </c>
      <c r="E1576" s="8" t="s">
        <v>120</v>
      </c>
    </row>
    <row r="1577" s="2" customFormat="1" ht="22.5" customHeight="1" spans="1:5">
      <c r="A1577" s="9">
        <f>1575</f>
        <v>1575</v>
      </c>
      <c r="B1577" s="9" t="s">
        <v>2720</v>
      </c>
      <c r="C1577" s="9" t="s">
        <v>7</v>
      </c>
      <c r="D1577" s="9" t="s">
        <v>47</v>
      </c>
      <c r="E1577" s="8" t="s">
        <v>2721</v>
      </c>
    </row>
    <row r="1578" s="2" customFormat="1" ht="22.5" customHeight="1" spans="1:5">
      <c r="A1578" s="9">
        <f>1576</f>
        <v>1576</v>
      </c>
      <c r="B1578" s="9" t="s">
        <v>2722</v>
      </c>
      <c r="C1578" s="9" t="s">
        <v>7</v>
      </c>
      <c r="D1578" s="9" t="s">
        <v>47</v>
      </c>
      <c r="E1578" s="8" t="s">
        <v>2723</v>
      </c>
    </row>
    <row r="1579" s="2" customFormat="1" ht="22.5" customHeight="1" spans="1:5">
      <c r="A1579" s="9">
        <f>1577</f>
        <v>1577</v>
      </c>
      <c r="B1579" s="9" t="s">
        <v>2724</v>
      </c>
      <c r="C1579" s="9" t="s">
        <v>7</v>
      </c>
      <c r="D1579" s="9" t="s">
        <v>47</v>
      </c>
      <c r="E1579" s="8" t="s">
        <v>719</v>
      </c>
    </row>
    <row r="1580" s="2" customFormat="1" ht="22.5" customHeight="1" spans="1:5">
      <c r="A1580" s="9">
        <f>1578</f>
        <v>1578</v>
      </c>
      <c r="B1580" s="9" t="s">
        <v>2725</v>
      </c>
      <c r="C1580" s="9" t="s">
        <v>7</v>
      </c>
      <c r="D1580" s="9" t="s">
        <v>47</v>
      </c>
      <c r="E1580" s="8" t="s">
        <v>2726</v>
      </c>
    </row>
    <row r="1581" s="2" customFormat="1" ht="22.5" customHeight="1" spans="1:5">
      <c r="A1581" s="9">
        <f>1579</f>
        <v>1579</v>
      </c>
      <c r="B1581" s="9" t="s">
        <v>2727</v>
      </c>
      <c r="C1581" s="9" t="s">
        <v>7</v>
      </c>
      <c r="D1581" s="9" t="s">
        <v>14</v>
      </c>
      <c r="E1581" s="8" t="s">
        <v>428</v>
      </c>
    </row>
    <row r="1582" s="2" customFormat="1" ht="22.5" customHeight="1" spans="1:5">
      <c r="A1582" s="9">
        <f>1580</f>
        <v>1580</v>
      </c>
      <c r="B1582" s="9" t="s">
        <v>2728</v>
      </c>
      <c r="C1582" s="9" t="s">
        <v>7</v>
      </c>
      <c r="D1582" s="9" t="s">
        <v>47</v>
      </c>
      <c r="E1582" s="8" t="s">
        <v>2729</v>
      </c>
    </row>
    <row r="1583" s="2" customFormat="1" ht="22.5" customHeight="1" spans="1:5">
      <c r="A1583" s="9">
        <f>1581</f>
        <v>1581</v>
      </c>
      <c r="B1583" s="9" t="s">
        <v>2730</v>
      </c>
      <c r="C1583" s="9" t="s">
        <v>7</v>
      </c>
      <c r="D1583" s="9" t="s">
        <v>14</v>
      </c>
      <c r="E1583" s="8" t="s">
        <v>2731</v>
      </c>
    </row>
    <row r="1584" s="2" customFormat="1" ht="22.5" customHeight="1" spans="1:5">
      <c r="A1584" s="9">
        <f>1582</f>
        <v>1582</v>
      </c>
      <c r="B1584" s="9" t="s">
        <v>2732</v>
      </c>
      <c r="C1584" s="9" t="s">
        <v>7</v>
      </c>
      <c r="D1584" s="9" t="s">
        <v>14</v>
      </c>
      <c r="E1584" s="8" t="s">
        <v>2733</v>
      </c>
    </row>
    <row r="1585" s="2" customFormat="1" ht="22.5" customHeight="1" spans="1:5">
      <c r="A1585" s="9">
        <f>1583</f>
        <v>1583</v>
      </c>
      <c r="B1585" s="9" t="s">
        <v>2734</v>
      </c>
      <c r="C1585" s="9" t="s">
        <v>7</v>
      </c>
      <c r="D1585" s="9" t="s">
        <v>14</v>
      </c>
      <c r="E1585" s="8" t="s">
        <v>799</v>
      </c>
    </row>
    <row r="1586" s="2" customFormat="1" ht="22.5" customHeight="1" spans="1:5">
      <c r="A1586" s="9">
        <f>1584</f>
        <v>1584</v>
      </c>
      <c r="B1586" s="9" t="s">
        <v>2735</v>
      </c>
      <c r="C1586" s="9" t="s">
        <v>7</v>
      </c>
      <c r="D1586" s="9" t="s">
        <v>14</v>
      </c>
      <c r="E1586" s="8" t="s">
        <v>2736</v>
      </c>
    </row>
    <row r="1587" s="2" customFormat="1" ht="22.5" customHeight="1" spans="1:5">
      <c r="A1587" s="9">
        <f>1585</f>
        <v>1585</v>
      </c>
      <c r="B1587" s="9" t="s">
        <v>2737</v>
      </c>
      <c r="C1587" s="9" t="s">
        <v>7</v>
      </c>
      <c r="D1587" s="9" t="s">
        <v>14</v>
      </c>
      <c r="E1587" s="8" t="s">
        <v>2738</v>
      </c>
    </row>
    <row r="1588" s="2" customFormat="1" ht="22.5" customHeight="1" spans="1:5">
      <c r="A1588" s="9">
        <f>1586</f>
        <v>1586</v>
      </c>
      <c r="B1588" s="9" t="s">
        <v>2739</v>
      </c>
      <c r="C1588" s="9" t="s">
        <v>7</v>
      </c>
      <c r="D1588" s="9" t="s">
        <v>14</v>
      </c>
      <c r="E1588" s="8" t="s">
        <v>2740</v>
      </c>
    </row>
    <row r="1589" s="2" customFormat="1" ht="22.5" customHeight="1" spans="1:5">
      <c r="A1589" s="9">
        <f>1587</f>
        <v>1587</v>
      </c>
      <c r="B1589" s="9" t="s">
        <v>2741</v>
      </c>
      <c r="C1589" s="9" t="s">
        <v>7</v>
      </c>
      <c r="D1589" s="9" t="s">
        <v>14</v>
      </c>
      <c r="E1589" s="8" t="s">
        <v>2742</v>
      </c>
    </row>
    <row r="1590" s="2" customFormat="1" ht="22.5" customHeight="1" spans="1:5">
      <c r="A1590" s="9">
        <f>1588</f>
        <v>1588</v>
      </c>
      <c r="B1590" s="9" t="s">
        <v>2743</v>
      </c>
      <c r="C1590" s="9" t="s">
        <v>7</v>
      </c>
      <c r="D1590" s="9" t="s">
        <v>14</v>
      </c>
      <c r="E1590" s="8" t="s">
        <v>2744</v>
      </c>
    </row>
    <row r="1591" s="2" customFormat="1" ht="22.5" customHeight="1" spans="1:5">
      <c r="A1591" s="9">
        <f>1589</f>
        <v>1589</v>
      </c>
      <c r="B1591" s="9" t="s">
        <v>2745</v>
      </c>
      <c r="C1591" s="9" t="s">
        <v>7</v>
      </c>
      <c r="D1591" s="9" t="s">
        <v>14</v>
      </c>
      <c r="E1591" s="8" t="s">
        <v>2746</v>
      </c>
    </row>
    <row r="1592" s="2" customFormat="1" ht="22.5" customHeight="1" spans="1:5">
      <c r="A1592" s="9">
        <f>1590</f>
        <v>1590</v>
      </c>
      <c r="B1592" s="9" t="s">
        <v>2747</v>
      </c>
      <c r="C1592" s="9" t="s">
        <v>7</v>
      </c>
      <c r="D1592" s="9" t="s">
        <v>14</v>
      </c>
      <c r="E1592" s="8" t="s">
        <v>2748</v>
      </c>
    </row>
    <row r="1593" s="2" customFormat="1" ht="22.5" customHeight="1" spans="1:5">
      <c r="A1593" s="9">
        <f>1591</f>
        <v>1591</v>
      </c>
      <c r="B1593" s="9" t="s">
        <v>2749</v>
      </c>
      <c r="C1593" s="9" t="s">
        <v>7</v>
      </c>
      <c r="D1593" s="9" t="s">
        <v>54</v>
      </c>
      <c r="E1593" s="8" t="s">
        <v>2750</v>
      </c>
    </row>
    <row r="1594" s="2" customFormat="1" ht="22.5" customHeight="1" spans="1:5">
      <c r="A1594" s="9">
        <f>1592</f>
        <v>1592</v>
      </c>
      <c r="B1594" s="9" t="s">
        <v>2751</v>
      </c>
      <c r="C1594" s="9" t="s">
        <v>7</v>
      </c>
      <c r="D1594" s="9" t="s">
        <v>14</v>
      </c>
      <c r="E1594" s="8" t="s">
        <v>2752</v>
      </c>
    </row>
    <row r="1595" s="2" customFormat="1" ht="22.5" customHeight="1" spans="1:5">
      <c r="A1595" s="9">
        <f>1593</f>
        <v>1593</v>
      </c>
      <c r="B1595" s="9" t="s">
        <v>2753</v>
      </c>
      <c r="C1595" s="9" t="s">
        <v>7</v>
      </c>
      <c r="D1595" s="9" t="s">
        <v>14</v>
      </c>
      <c r="E1595" s="8" t="s">
        <v>2754</v>
      </c>
    </row>
    <row r="1596" s="2" customFormat="1" ht="22.5" customHeight="1" spans="1:5">
      <c r="A1596" s="9">
        <f>1594</f>
        <v>1594</v>
      </c>
      <c r="B1596" s="9" t="s">
        <v>2755</v>
      </c>
      <c r="C1596" s="9" t="s">
        <v>7</v>
      </c>
      <c r="D1596" s="9" t="s">
        <v>23</v>
      </c>
      <c r="E1596" s="8" t="s">
        <v>2756</v>
      </c>
    </row>
    <row r="1597" s="2" customFormat="1" ht="22.5" customHeight="1" spans="1:5">
      <c r="A1597" s="9">
        <f>1595</f>
        <v>1595</v>
      </c>
      <c r="B1597" s="9" t="s">
        <v>2757</v>
      </c>
      <c r="C1597" s="9" t="s">
        <v>7</v>
      </c>
      <c r="D1597" s="9" t="s">
        <v>23</v>
      </c>
      <c r="E1597" s="8" t="s">
        <v>2758</v>
      </c>
    </row>
    <row r="1598" s="2" customFormat="1" ht="22.5" customHeight="1" spans="1:5">
      <c r="A1598" s="9">
        <f>1596</f>
        <v>1596</v>
      </c>
      <c r="B1598" s="9" t="s">
        <v>2759</v>
      </c>
      <c r="C1598" s="9" t="s">
        <v>7</v>
      </c>
      <c r="D1598" s="9" t="s">
        <v>23</v>
      </c>
      <c r="E1598" s="8" t="s">
        <v>39</v>
      </c>
    </row>
    <row r="1599" s="2" customFormat="1" ht="22.5" customHeight="1" spans="1:5">
      <c r="A1599" s="9">
        <f>1597</f>
        <v>1597</v>
      </c>
      <c r="B1599" s="9" t="s">
        <v>2760</v>
      </c>
      <c r="C1599" s="9" t="s">
        <v>7</v>
      </c>
      <c r="D1599" s="9" t="s">
        <v>23</v>
      </c>
      <c r="E1599" s="8" t="s">
        <v>2761</v>
      </c>
    </row>
    <row r="1600" s="2" customFormat="1" ht="22.5" customHeight="1" spans="1:5">
      <c r="A1600" s="9">
        <f>1598</f>
        <v>1598</v>
      </c>
      <c r="B1600" s="9" t="s">
        <v>2762</v>
      </c>
      <c r="C1600" s="9" t="s">
        <v>7</v>
      </c>
      <c r="D1600" s="9" t="s">
        <v>23</v>
      </c>
      <c r="E1600" s="8" t="s">
        <v>2763</v>
      </c>
    </row>
    <row r="1601" s="2" customFormat="1" ht="22.5" customHeight="1" spans="1:5">
      <c r="A1601" s="9">
        <f>1599</f>
        <v>1599</v>
      </c>
      <c r="B1601" s="9" t="s">
        <v>2764</v>
      </c>
      <c r="C1601" s="9" t="s">
        <v>7</v>
      </c>
      <c r="D1601" s="9" t="s">
        <v>23</v>
      </c>
      <c r="E1601" s="8" t="s">
        <v>2765</v>
      </c>
    </row>
    <row r="1602" s="2" customFormat="1" ht="22.5" customHeight="1" spans="1:5">
      <c r="A1602" s="9">
        <f>1600</f>
        <v>1600</v>
      </c>
      <c r="B1602" s="9" t="s">
        <v>2766</v>
      </c>
      <c r="C1602" s="9" t="s">
        <v>7</v>
      </c>
      <c r="D1602" s="9" t="s">
        <v>23</v>
      </c>
      <c r="E1602" s="8" t="s">
        <v>2767</v>
      </c>
    </row>
    <row r="1603" s="2" customFormat="1" ht="22.5" customHeight="1" spans="1:5">
      <c r="A1603" s="9">
        <f>1601</f>
        <v>1601</v>
      </c>
      <c r="B1603" s="9" t="s">
        <v>2768</v>
      </c>
      <c r="C1603" s="9" t="s">
        <v>7</v>
      </c>
      <c r="D1603" s="9" t="s">
        <v>126</v>
      </c>
      <c r="E1603" s="8" t="s">
        <v>2769</v>
      </c>
    </row>
    <row r="1604" s="2" customFormat="1" ht="22.5" customHeight="1" spans="1:5">
      <c r="A1604" s="9">
        <f>1602</f>
        <v>1602</v>
      </c>
      <c r="B1604" s="9" t="s">
        <v>2770</v>
      </c>
      <c r="C1604" s="9" t="s">
        <v>7</v>
      </c>
      <c r="D1604" s="9" t="s">
        <v>126</v>
      </c>
      <c r="E1604" s="8" t="s">
        <v>2771</v>
      </c>
    </row>
    <row r="1605" s="2" customFormat="1" ht="22.5" customHeight="1" spans="1:5">
      <c r="A1605" s="9">
        <f>1603</f>
        <v>1603</v>
      </c>
      <c r="B1605" s="9" t="s">
        <v>2772</v>
      </c>
      <c r="C1605" s="9" t="s">
        <v>7</v>
      </c>
      <c r="D1605" s="9" t="s">
        <v>23</v>
      </c>
      <c r="E1605" s="8" t="s">
        <v>2773</v>
      </c>
    </row>
    <row r="1606" s="2" customFormat="1" ht="22.5" customHeight="1" spans="1:5">
      <c r="A1606" s="9">
        <f>1604</f>
        <v>1604</v>
      </c>
      <c r="B1606" s="9" t="s">
        <v>2774</v>
      </c>
      <c r="C1606" s="9" t="s">
        <v>7</v>
      </c>
      <c r="D1606" s="9" t="s">
        <v>23</v>
      </c>
      <c r="E1606" s="8" t="s">
        <v>95</v>
      </c>
    </row>
    <row r="1607" s="2" customFormat="1" ht="22.5" customHeight="1" spans="1:5">
      <c r="A1607" s="9">
        <f>1605</f>
        <v>1605</v>
      </c>
      <c r="B1607" s="9" t="s">
        <v>2775</v>
      </c>
      <c r="C1607" s="9" t="s">
        <v>7</v>
      </c>
      <c r="D1607" s="9" t="s">
        <v>23</v>
      </c>
      <c r="E1607" s="8" t="s">
        <v>965</v>
      </c>
    </row>
    <row r="1608" s="2" customFormat="1" ht="22.5" customHeight="1" spans="1:5">
      <c r="A1608" s="9">
        <f>1606</f>
        <v>1606</v>
      </c>
      <c r="B1608" s="9" t="s">
        <v>2776</v>
      </c>
      <c r="C1608" s="9" t="s">
        <v>7</v>
      </c>
      <c r="D1608" s="9" t="s">
        <v>23</v>
      </c>
      <c r="E1608" s="8" t="s">
        <v>1479</v>
      </c>
    </row>
    <row r="1609" s="2" customFormat="1" ht="22.5" customHeight="1" spans="1:5">
      <c r="A1609" s="9">
        <f>1607</f>
        <v>1607</v>
      </c>
      <c r="B1609" s="9" t="s">
        <v>2777</v>
      </c>
      <c r="C1609" s="9" t="s">
        <v>7</v>
      </c>
      <c r="D1609" s="9" t="s">
        <v>126</v>
      </c>
      <c r="E1609" s="8" t="s">
        <v>2778</v>
      </c>
    </row>
    <row r="1610" s="2" customFormat="1" ht="22.5" customHeight="1" spans="1:5">
      <c r="A1610" s="9">
        <f>1608</f>
        <v>1608</v>
      </c>
      <c r="B1610" s="9" t="s">
        <v>2779</v>
      </c>
      <c r="C1610" s="9" t="s">
        <v>7</v>
      </c>
      <c r="D1610" s="9" t="s">
        <v>126</v>
      </c>
      <c r="E1610" s="8" t="s">
        <v>2780</v>
      </c>
    </row>
    <row r="1611" s="2" customFormat="1" ht="22.5" customHeight="1" spans="1:5">
      <c r="A1611" s="9">
        <f>1609</f>
        <v>1609</v>
      </c>
      <c r="B1611" s="9" t="s">
        <v>2781</v>
      </c>
      <c r="C1611" s="9" t="s">
        <v>7</v>
      </c>
      <c r="D1611" s="9" t="s">
        <v>126</v>
      </c>
      <c r="E1611" s="8" t="s">
        <v>2782</v>
      </c>
    </row>
    <row r="1612" s="2" customFormat="1" ht="22.5" customHeight="1" spans="1:5">
      <c r="A1612" s="9">
        <f>1610</f>
        <v>1610</v>
      </c>
      <c r="B1612" s="9" t="s">
        <v>2783</v>
      </c>
      <c r="C1612" s="9" t="s">
        <v>7</v>
      </c>
      <c r="D1612" s="9" t="s">
        <v>23</v>
      </c>
      <c r="E1612" s="8" t="s">
        <v>2565</v>
      </c>
    </row>
    <row r="1613" s="2" customFormat="1" ht="22.5" customHeight="1" spans="1:5">
      <c r="A1613" s="9">
        <f>1611</f>
        <v>1611</v>
      </c>
      <c r="B1613" s="9" t="s">
        <v>2784</v>
      </c>
      <c r="C1613" s="9" t="s">
        <v>7</v>
      </c>
      <c r="D1613" s="9" t="s">
        <v>23</v>
      </c>
      <c r="E1613" s="8" t="s">
        <v>2785</v>
      </c>
    </row>
    <row r="1614" s="2" customFormat="1" ht="22.5" customHeight="1" spans="1:5">
      <c r="A1614" s="9">
        <f>1612</f>
        <v>1612</v>
      </c>
      <c r="B1614" s="9" t="s">
        <v>2786</v>
      </c>
      <c r="C1614" s="9" t="s">
        <v>7</v>
      </c>
      <c r="D1614" s="9" t="s">
        <v>126</v>
      </c>
      <c r="E1614" s="8" t="s">
        <v>2787</v>
      </c>
    </row>
    <row r="1615" s="2" customFormat="1" ht="22.5" customHeight="1" spans="1:5">
      <c r="A1615" s="9">
        <f>1613</f>
        <v>1613</v>
      </c>
      <c r="B1615" s="9" t="s">
        <v>2788</v>
      </c>
      <c r="C1615" s="9" t="s">
        <v>7</v>
      </c>
      <c r="D1615" s="9" t="s">
        <v>126</v>
      </c>
      <c r="E1615" s="8" t="s">
        <v>2789</v>
      </c>
    </row>
    <row r="1616" s="2" customFormat="1" ht="22.5" customHeight="1" spans="1:5">
      <c r="A1616" s="9">
        <f>1614</f>
        <v>1614</v>
      </c>
      <c r="B1616" s="9" t="s">
        <v>2790</v>
      </c>
      <c r="C1616" s="9" t="s">
        <v>7</v>
      </c>
      <c r="D1616" s="9" t="s">
        <v>126</v>
      </c>
      <c r="E1616" s="8" t="s">
        <v>2791</v>
      </c>
    </row>
    <row r="1617" s="2" customFormat="1" ht="22.5" customHeight="1" spans="1:5">
      <c r="A1617" s="9">
        <f>1615</f>
        <v>1615</v>
      </c>
      <c r="B1617" s="9" t="s">
        <v>2792</v>
      </c>
      <c r="C1617" s="9" t="s">
        <v>7</v>
      </c>
      <c r="D1617" s="9" t="s">
        <v>11</v>
      </c>
      <c r="E1617" s="8" t="s">
        <v>2793</v>
      </c>
    </row>
    <row r="1618" s="2" customFormat="1" ht="22.5" customHeight="1" spans="1:5">
      <c r="A1618" s="9">
        <f>1616</f>
        <v>1616</v>
      </c>
      <c r="B1618" s="9" t="s">
        <v>2794</v>
      </c>
      <c r="C1618" s="9" t="s">
        <v>7</v>
      </c>
      <c r="D1618" s="9" t="s">
        <v>11</v>
      </c>
      <c r="E1618" s="8" t="s">
        <v>2795</v>
      </c>
    </row>
    <row r="1619" s="2" customFormat="1" ht="22.5" customHeight="1" spans="1:5">
      <c r="A1619" s="9">
        <f>1617</f>
        <v>1617</v>
      </c>
      <c r="B1619" s="9" t="s">
        <v>2796</v>
      </c>
      <c r="C1619" s="9" t="s">
        <v>7</v>
      </c>
      <c r="D1619" s="9" t="s">
        <v>11</v>
      </c>
      <c r="E1619" s="8" t="s">
        <v>268</v>
      </c>
    </row>
    <row r="1620" s="2" customFormat="1" ht="22.5" customHeight="1" spans="1:5">
      <c r="A1620" s="9">
        <f>1618</f>
        <v>1618</v>
      </c>
      <c r="B1620" s="9" t="s">
        <v>2797</v>
      </c>
      <c r="C1620" s="9" t="s">
        <v>7</v>
      </c>
      <c r="D1620" s="9" t="s">
        <v>11</v>
      </c>
      <c r="E1620" s="8" t="s">
        <v>2798</v>
      </c>
    </row>
    <row r="1621" s="2" customFormat="1" ht="22.5" customHeight="1" spans="1:5">
      <c r="A1621" s="9">
        <f>1619</f>
        <v>1619</v>
      </c>
      <c r="B1621" s="9" t="s">
        <v>2799</v>
      </c>
      <c r="C1621" s="9" t="s">
        <v>7</v>
      </c>
      <c r="D1621" s="9" t="s">
        <v>59</v>
      </c>
      <c r="E1621" s="8" t="s">
        <v>2800</v>
      </c>
    </row>
    <row r="1622" s="2" customFormat="1" ht="22.5" customHeight="1" spans="1:5">
      <c r="A1622" s="9">
        <f>1620</f>
        <v>1620</v>
      </c>
      <c r="B1622" s="9" t="s">
        <v>2801</v>
      </c>
      <c r="C1622" s="9" t="s">
        <v>7</v>
      </c>
      <c r="D1622" s="9" t="s">
        <v>11</v>
      </c>
      <c r="E1622" s="8" t="s">
        <v>2802</v>
      </c>
    </row>
    <row r="1623" s="2" customFormat="1" ht="22.5" customHeight="1" spans="1:5">
      <c r="A1623" s="9">
        <f>1621</f>
        <v>1621</v>
      </c>
      <c r="B1623" s="9" t="s">
        <v>2803</v>
      </c>
      <c r="C1623" s="9" t="s">
        <v>7</v>
      </c>
      <c r="D1623" s="9" t="s">
        <v>11</v>
      </c>
      <c r="E1623" s="8" t="s">
        <v>2804</v>
      </c>
    </row>
    <row r="1624" s="2" customFormat="1" ht="22.5" customHeight="1" spans="1:5">
      <c r="A1624" s="9">
        <f>1622</f>
        <v>1622</v>
      </c>
      <c r="B1624" s="9" t="s">
        <v>2805</v>
      </c>
      <c r="C1624" s="9" t="s">
        <v>7</v>
      </c>
      <c r="D1624" s="9" t="s">
        <v>11</v>
      </c>
      <c r="E1624" s="8" t="s">
        <v>2806</v>
      </c>
    </row>
    <row r="1625" s="2" customFormat="1" ht="22.5" customHeight="1" spans="1:5">
      <c r="A1625" s="9">
        <f>1623</f>
        <v>1623</v>
      </c>
      <c r="B1625" s="9" t="s">
        <v>2807</v>
      </c>
      <c r="C1625" s="9" t="s">
        <v>7</v>
      </c>
      <c r="D1625" s="9" t="s">
        <v>59</v>
      </c>
      <c r="E1625" s="8" t="s">
        <v>2808</v>
      </c>
    </row>
    <row r="1626" s="2" customFormat="1" ht="22.5" customHeight="1" spans="1:5">
      <c r="A1626" s="9">
        <f>1624</f>
        <v>1624</v>
      </c>
      <c r="B1626" s="9" t="s">
        <v>2809</v>
      </c>
      <c r="C1626" s="9" t="s">
        <v>7</v>
      </c>
      <c r="D1626" s="9" t="s">
        <v>59</v>
      </c>
      <c r="E1626" s="8" t="s">
        <v>2810</v>
      </c>
    </row>
    <row r="1627" s="2" customFormat="1" ht="22.5" customHeight="1" spans="1:5">
      <c r="A1627" s="9">
        <f>1625</f>
        <v>1625</v>
      </c>
      <c r="B1627" s="9" t="s">
        <v>2811</v>
      </c>
      <c r="C1627" s="9" t="s">
        <v>7</v>
      </c>
      <c r="D1627" s="9" t="s">
        <v>26</v>
      </c>
      <c r="E1627" s="8" t="s">
        <v>2692</v>
      </c>
    </row>
    <row r="1628" s="2" customFormat="1" ht="22.5" customHeight="1" spans="1:5">
      <c r="A1628" s="9">
        <f>1626</f>
        <v>1626</v>
      </c>
      <c r="B1628" s="9" t="s">
        <v>2812</v>
      </c>
      <c r="C1628" s="9" t="s">
        <v>7</v>
      </c>
      <c r="D1628" s="9" t="s">
        <v>26</v>
      </c>
      <c r="E1628" s="8" t="s">
        <v>221</v>
      </c>
    </row>
    <row r="1629" s="2" customFormat="1" ht="22.5" customHeight="1" spans="1:5">
      <c r="A1629" s="9">
        <f>1627</f>
        <v>1627</v>
      </c>
      <c r="B1629" s="9" t="s">
        <v>2813</v>
      </c>
      <c r="C1629" s="9" t="s">
        <v>7</v>
      </c>
      <c r="D1629" s="9" t="s">
        <v>26</v>
      </c>
      <c r="E1629" s="8" t="s">
        <v>418</v>
      </c>
    </row>
    <row r="1630" s="2" customFormat="1" ht="22.5" customHeight="1" spans="1:5">
      <c r="A1630" s="9">
        <f>1628</f>
        <v>1628</v>
      </c>
      <c r="B1630" s="9" t="s">
        <v>2814</v>
      </c>
      <c r="C1630" s="9" t="s">
        <v>7</v>
      </c>
      <c r="D1630" s="9" t="s">
        <v>14</v>
      </c>
      <c r="E1630" s="8" t="s">
        <v>2815</v>
      </c>
    </row>
    <row r="1631" s="2" customFormat="1" ht="22.5" customHeight="1" spans="1:5">
      <c r="A1631" s="9">
        <f>1629</f>
        <v>1629</v>
      </c>
      <c r="B1631" s="9" t="s">
        <v>2816</v>
      </c>
      <c r="C1631" s="9" t="s">
        <v>7</v>
      </c>
      <c r="D1631" s="9" t="s">
        <v>14</v>
      </c>
      <c r="E1631" s="8" t="s">
        <v>315</v>
      </c>
    </row>
    <row r="1632" s="2" customFormat="1" ht="22.5" customHeight="1" spans="1:5">
      <c r="A1632" s="9">
        <f>1630</f>
        <v>1630</v>
      </c>
      <c r="B1632" s="9" t="s">
        <v>2817</v>
      </c>
      <c r="C1632" s="9" t="s">
        <v>7</v>
      </c>
      <c r="D1632" s="9" t="s">
        <v>54</v>
      </c>
      <c r="E1632" s="8" t="s">
        <v>2818</v>
      </c>
    </row>
    <row r="1633" s="2" customFormat="1" ht="22.5" customHeight="1" spans="1:5">
      <c r="A1633" s="9">
        <f>1631</f>
        <v>1631</v>
      </c>
      <c r="B1633" s="9" t="s">
        <v>2819</v>
      </c>
      <c r="C1633" s="9" t="s">
        <v>7</v>
      </c>
      <c r="D1633" s="9" t="s">
        <v>14</v>
      </c>
      <c r="E1633" s="8" t="s">
        <v>1525</v>
      </c>
    </row>
    <row r="1634" s="2" customFormat="1" ht="22.5" customHeight="1" spans="1:5">
      <c r="A1634" s="9">
        <f>1632</f>
        <v>1632</v>
      </c>
      <c r="B1634" s="9" t="s">
        <v>2820</v>
      </c>
      <c r="C1634" s="9" t="s">
        <v>7</v>
      </c>
      <c r="D1634" s="9" t="s">
        <v>14</v>
      </c>
      <c r="E1634" s="8" t="s">
        <v>2821</v>
      </c>
    </row>
    <row r="1635" s="2" customFormat="1" ht="22.5" customHeight="1" spans="1:5">
      <c r="A1635" s="9">
        <f>1633</f>
        <v>1633</v>
      </c>
      <c r="B1635" s="9" t="s">
        <v>2822</v>
      </c>
      <c r="C1635" s="9" t="s">
        <v>7</v>
      </c>
      <c r="D1635" s="9" t="s">
        <v>54</v>
      </c>
      <c r="E1635" s="8" t="s">
        <v>2823</v>
      </c>
    </row>
    <row r="1636" s="2" customFormat="1" ht="22.5" customHeight="1" spans="1:5">
      <c r="A1636" s="9">
        <f>1634</f>
        <v>1634</v>
      </c>
      <c r="B1636" s="9" t="s">
        <v>2824</v>
      </c>
      <c r="C1636" s="9" t="s">
        <v>7</v>
      </c>
      <c r="D1636" s="9" t="s">
        <v>54</v>
      </c>
      <c r="E1636" s="8" t="s">
        <v>2825</v>
      </c>
    </row>
    <row r="1637" s="2" customFormat="1" ht="22.5" customHeight="1" spans="1:5">
      <c r="A1637" s="9">
        <f>1635</f>
        <v>1635</v>
      </c>
      <c r="B1637" s="9" t="s">
        <v>2826</v>
      </c>
      <c r="C1637" s="9" t="s">
        <v>7</v>
      </c>
      <c r="D1637" s="9" t="s">
        <v>54</v>
      </c>
      <c r="E1637" s="8" t="s">
        <v>2827</v>
      </c>
    </row>
    <row r="1638" s="2" customFormat="1" ht="22.5" customHeight="1" spans="1:5">
      <c r="A1638" s="9">
        <f>1636</f>
        <v>1636</v>
      </c>
      <c r="B1638" s="9" t="s">
        <v>2828</v>
      </c>
      <c r="C1638" s="9" t="s">
        <v>7</v>
      </c>
      <c r="D1638" s="9" t="s">
        <v>54</v>
      </c>
      <c r="E1638" s="8" t="s">
        <v>2829</v>
      </c>
    </row>
    <row r="1639" s="2" customFormat="1" ht="22.5" customHeight="1" spans="1:5">
      <c r="A1639" s="9">
        <f>1637</f>
        <v>1637</v>
      </c>
      <c r="B1639" s="9" t="s">
        <v>2830</v>
      </c>
      <c r="C1639" s="9" t="s">
        <v>7</v>
      </c>
      <c r="D1639" s="9" t="s">
        <v>54</v>
      </c>
      <c r="E1639" s="8" t="s">
        <v>2831</v>
      </c>
    </row>
    <row r="1640" s="2" customFormat="1" ht="22.5" customHeight="1" spans="1:5">
      <c r="A1640" s="9">
        <f>1638</f>
        <v>1638</v>
      </c>
      <c r="B1640" s="9" t="s">
        <v>2832</v>
      </c>
      <c r="C1640" s="9" t="s">
        <v>7</v>
      </c>
      <c r="D1640" s="9" t="s">
        <v>54</v>
      </c>
      <c r="E1640" s="8" t="s">
        <v>2833</v>
      </c>
    </row>
    <row r="1641" s="2" customFormat="1" ht="22.5" customHeight="1" spans="1:5">
      <c r="A1641" s="9">
        <f>1639</f>
        <v>1639</v>
      </c>
      <c r="B1641" s="9" t="s">
        <v>2834</v>
      </c>
      <c r="C1641" s="9" t="s">
        <v>7</v>
      </c>
      <c r="D1641" s="9" t="s">
        <v>54</v>
      </c>
      <c r="E1641" s="8" t="s">
        <v>2835</v>
      </c>
    </row>
    <row r="1642" s="2" customFormat="1" ht="22.5" customHeight="1" spans="1:5">
      <c r="A1642" s="9">
        <f>1640</f>
        <v>1640</v>
      </c>
      <c r="B1642" s="9" t="s">
        <v>2836</v>
      </c>
      <c r="C1642" s="9" t="s">
        <v>7</v>
      </c>
      <c r="D1642" s="9" t="s">
        <v>54</v>
      </c>
      <c r="E1642" s="8" t="s">
        <v>1870</v>
      </c>
    </row>
    <row r="1643" s="2" customFormat="1" ht="22.5" customHeight="1" spans="1:5">
      <c r="A1643" s="9">
        <f>1641</f>
        <v>1641</v>
      </c>
      <c r="B1643" s="9" t="s">
        <v>2837</v>
      </c>
      <c r="C1643" s="9" t="s">
        <v>7</v>
      </c>
      <c r="D1643" s="9" t="s">
        <v>94</v>
      </c>
      <c r="E1643" s="8" t="s">
        <v>2838</v>
      </c>
    </row>
    <row r="1644" s="2" customFormat="1" ht="22.5" customHeight="1" spans="1:5">
      <c r="A1644" s="9">
        <f>1642</f>
        <v>1642</v>
      </c>
      <c r="B1644" s="9" t="s">
        <v>2839</v>
      </c>
      <c r="C1644" s="9" t="s">
        <v>7</v>
      </c>
      <c r="D1644" s="9" t="s">
        <v>23</v>
      </c>
      <c r="E1644" s="8" t="s">
        <v>108</v>
      </c>
    </row>
    <row r="1645" s="2" customFormat="1" ht="22.5" customHeight="1" spans="1:5">
      <c r="A1645" s="9">
        <f>1643</f>
        <v>1643</v>
      </c>
      <c r="B1645" s="9" t="s">
        <v>2840</v>
      </c>
      <c r="C1645" s="9" t="s">
        <v>7</v>
      </c>
      <c r="D1645" s="9" t="s">
        <v>23</v>
      </c>
      <c r="E1645" s="8" t="s">
        <v>303</v>
      </c>
    </row>
    <row r="1646" s="2" customFormat="1" ht="22.5" customHeight="1" spans="1:5">
      <c r="A1646" s="9">
        <f>1644</f>
        <v>1644</v>
      </c>
      <c r="B1646" s="9" t="s">
        <v>2841</v>
      </c>
      <c r="C1646" s="9" t="s">
        <v>7</v>
      </c>
      <c r="D1646" s="9" t="s">
        <v>23</v>
      </c>
      <c r="E1646" s="8" t="s">
        <v>148</v>
      </c>
    </row>
    <row r="1647" s="2" customFormat="1" ht="22.5" customHeight="1" spans="1:5">
      <c r="A1647" s="9">
        <f>1645</f>
        <v>1645</v>
      </c>
      <c r="B1647" s="9" t="s">
        <v>2842</v>
      </c>
      <c r="C1647" s="9" t="s">
        <v>7</v>
      </c>
      <c r="D1647" s="9" t="s">
        <v>94</v>
      </c>
      <c r="E1647" s="8" t="s">
        <v>2843</v>
      </c>
    </row>
    <row r="1648" s="2" customFormat="1" ht="22.5" customHeight="1" spans="1:5">
      <c r="A1648" s="9">
        <f>1646</f>
        <v>1646</v>
      </c>
      <c r="B1648" s="9" t="s">
        <v>2844</v>
      </c>
      <c r="C1648" s="9" t="s">
        <v>7</v>
      </c>
      <c r="D1648" s="9" t="s">
        <v>94</v>
      </c>
      <c r="E1648" s="8" t="s">
        <v>2845</v>
      </c>
    </row>
    <row r="1649" s="2" customFormat="1" ht="22.5" customHeight="1" spans="1:5">
      <c r="A1649" s="9">
        <f>1647</f>
        <v>1647</v>
      </c>
      <c r="B1649" s="9" t="s">
        <v>2846</v>
      </c>
      <c r="C1649" s="9" t="s">
        <v>7</v>
      </c>
      <c r="D1649" s="9" t="s">
        <v>23</v>
      </c>
      <c r="E1649" s="8" t="s">
        <v>1683</v>
      </c>
    </row>
    <row r="1650" s="2" customFormat="1" ht="22.5" customHeight="1" spans="1:5">
      <c r="A1650" s="9">
        <f>1648</f>
        <v>1648</v>
      </c>
      <c r="B1650" s="9" t="s">
        <v>2847</v>
      </c>
      <c r="C1650" s="9" t="s">
        <v>7</v>
      </c>
      <c r="D1650" s="9" t="s">
        <v>126</v>
      </c>
      <c r="E1650" s="8" t="s">
        <v>2848</v>
      </c>
    </row>
    <row r="1651" s="2" customFormat="1" ht="22.5" customHeight="1" spans="1:5">
      <c r="A1651" s="9">
        <f>1649</f>
        <v>1649</v>
      </c>
      <c r="B1651" s="9" t="s">
        <v>2849</v>
      </c>
      <c r="C1651" s="9" t="s">
        <v>7</v>
      </c>
      <c r="D1651" s="9" t="s">
        <v>126</v>
      </c>
      <c r="E1651" s="8" t="s">
        <v>2850</v>
      </c>
    </row>
    <row r="1652" s="2" customFormat="1" ht="22.5" customHeight="1" spans="1:5">
      <c r="A1652" s="9">
        <f>1650</f>
        <v>1650</v>
      </c>
      <c r="B1652" s="9" t="s">
        <v>2851</v>
      </c>
      <c r="C1652" s="9" t="s">
        <v>7</v>
      </c>
      <c r="D1652" s="9" t="s">
        <v>126</v>
      </c>
      <c r="E1652" s="8" t="s">
        <v>2852</v>
      </c>
    </row>
    <row r="1653" s="2" customFormat="1" ht="22.5" customHeight="1" spans="1:5">
      <c r="A1653" s="9">
        <f>1651</f>
        <v>1651</v>
      </c>
      <c r="B1653" s="9" t="s">
        <v>2853</v>
      </c>
      <c r="C1653" s="9" t="s">
        <v>7</v>
      </c>
      <c r="D1653" s="9" t="s">
        <v>126</v>
      </c>
      <c r="E1653" s="8" t="s">
        <v>2854</v>
      </c>
    </row>
    <row r="1654" s="2" customFormat="1" ht="22.5" customHeight="1" spans="1:5">
      <c r="A1654" s="9">
        <f>1652</f>
        <v>1652</v>
      </c>
      <c r="B1654" s="9" t="s">
        <v>2855</v>
      </c>
      <c r="C1654" s="9" t="s">
        <v>7</v>
      </c>
      <c r="D1654" s="9" t="s">
        <v>126</v>
      </c>
      <c r="E1654" s="8" t="s">
        <v>816</v>
      </c>
    </row>
    <row r="1655" s="2" customFormat="1" ht="22.5" customHeight="1" spans="1:5">
      <c r="A1655" s="9">
        <f>1653</f>
        <v>1653</v>
      </c>
      <c r="B1655" s="9" t="s">
        <v>2856</v>
      </c>
      <c r="C1655" s="9" t="s">
        <v>7</v>
      </c>
      <c r="D1655" s="9" t="s">
        <v>59</v>
      </c>
      <c r="E1655" s="8" t="s">
        <v>2857</v>
      </c>
    </row>
    <row r="1656" s="2" customFormat="1" ht="22.5" customHeight="1" spans="1:5">
      <c r="A1656" s="9">
        <f>1654</f>
        <v>1654</v>
      </c>
      <c r="B1656" s="9" t="s">
        <v>2858</v>
      </c>
      <c r="C1656" s="9" t="s">
        <v>7</v>
      </c>
      <c r="D1656" s="9" t="s">
        <v>126</v>
      </c>
      <c r="E1656" s="8" t="s">
        <v>420</v>
      </c>
    </row>
    <row r="1657" s="2" customFormat="1" ht="22.5" customHeight="1" spans="1:5">
      <c r="A1657" s="9">
        <f>1655</f>
        <v>1655</v>
      </c>
      <c r="B1657" s="9" t="s">
        <v>2859</v>
      </c>
      <c r="C1657" s="9" t="s">
        <v>7</v>
      </c>
      <c r="D1657" s="9" t="s">
        <v>126</v>
      </c>
      <c r="E1657" s="8" t="s">
        <v>2860</v>
      </c>
    </row>
    <row r="1658" s="2" customFormat="1" ht="22.5" customHeight="1" spans="1:5">
      <c r="A1658" s="9">
        <f>1656</f>
        <v>1656</v>
      </c>
      <c r="B1658" s="9" t="s">
        <v>2861</v>
      </c>
      <c r="C1658" s="9" t="s">
        <v>7</v>
      </c>
      <c r="D1658" s="9" t="s">
        <v>59</v>
      </c>
      <c r="E1658" s="8" t="s">
        <v>2862</v>
      </c>
    </row>
    <row r="1659" s="2" customFormat="1" ht="22.5" customHeight="1" spans="1:5">
      <c r="A1659" s="9">
        <f>1657</f>
        <v>1657</v>
      </c>
      <c r="B1659" s="9" t="s">
        <v>2863</v>
      </c>
      <c r="C1659" s="9" t="s">
        <v>7</v>
      </c>
      <c r="D1659" s="9" t="s">
        <v>59</v>
      </c>
      <c r="E1659" s="8" t="s">
        <v>1274</v>
      </c>
    </row>
    <row r="1660" s="2" customFormat="1" ht="22.5" customHeight="1" spans="1:5">
      <c r="A1660" s="9">
        <f>1658</f>
        <v>1658</v>
      </c>
      <c r="B1660" s="9" t="s">
        <v>2864</v>
      </c>
      <c r="C1660" s="9" t="s">
        <v>7</v>
      </c>
      <c r="D1660" s="9" t="s">
        <v>59</v>
      </c>
      <c r="E1660" s="8" t="s">
        <v>2865</v>
      </c>
    </row>
    <row r="1661" s="2" customFormat="1" ht="22.5" customHeight="1" spans="1:5">
      <c r="A1661" s="9">
        <f>1659</f>
        <v>1659</v>
      </c>
      <c r="B1661" s="9" t="s">
        <v>2866</v>
      </c>
      <c r="C1661" s="9" t="s">
        <v>7</v>
      </c>
      <c r="D1661" s="9" t="s">
        <v>126</v>
      </c>
      <c r="E1661" s="8" t="s">
        <v>2501</v>
      </c>
    </row>
    <row r="1662" s="2" customFormat="1" ht="22.5" customHeight="1" spans="1:5">
      <c r="A1662" s="9">
        <f>1660</f>
        <v>1660</v>
      </c>
      <c r="B1662" s="9" t="s">
        <v>2867</v>
      </c>
      <c r="C1662" s="9" t="s">
        <v>7</v>
      </c>
      <c r="D1662" s="9" t="s">
        <v>59</v>
      </c>
      <c r="E1662" s="8" t="s">
        <v>2868</v>
      </c>
    </row>
    <row r="1663" s="2" customFormat="1" ht="22.5" customHeight="1" spans="1:5">
      <c r="A1663" s="9">
        <f>1661</f>
        <v>1661</v>
      </c>
      <c r="B1663" s="9" t="s">
        <v>2869</v>
      </c>
      <c r="C1663" s="9" t="s">
        <v>7</v>
      </c>
      <c r="D1663" s="9" t="s">
        <v>59</v>
      </c>
      <c r="E1663" s="8" t="s">
        <v>2870</v>
      </c>
    </row>
    <row r="1664" s="2" customFormat="1" ht="22.5" customHeight="1" spans="1:5">
      <c r="A1664" s="9">
        <f>1662</f>
        <v>1662</v>
      </c>
      <c r="B1664" s="9" t="s">
        <v>2871</v>
      </c>
      <c r="C1664" s="9" t="s">
        <v>7</v>
      </c>
      <c r="D1664" s="9" t="s">
        <v>59</v>
      </c>
      <c r="E1664" s="8" t="s">
        <v>2872</v>
      </c>
    </row>
    <row r="1665" s="2" customFormat="1" ht="22.5" customHeight="1" spans="1:5">
      <c r="A1665" s="9">
        <f>1663</f>
        <v>1663</v>
      </c>
      <c r="B1665" s="9" t="s">
        <v>2873</v>
      </c>
      <c r="C1665" s="9" t="s">
        <v>7</v>
      </c>
      <c r="D1665" s="9" t="s">
        <v>59</v>
      </c>
      <c r="E1665" s="8" t="s">
        <v>2370</v>
      </c>
    </row>
    <row r="1666" s="2" customFormat="1" ht="22.5" customHeight="1" spans="1:5">
      <c r="A1666" s="9">
        <f>1664</f>
        <v>1664</v>
      </c>
      <c r="B1666" s="9" t="s">
        <v>2874</v>
      </c>
      <c r="C1666" s="9" t="s">
        <v>7</v>
      </c>
      <c r="D1666" s="9" t="s">
        <v>59</v>
      </c>
      <c r="E1666" s="8" t="s">
        <v>2875</v>
      </c>
    </row>
    <row r="1667" s="2" customFormat="1" ht="22.5" customHeight="1" spans="1:5">
      <c r="A1667" s="9">
        <f>1665</f>
        <v>1665</v>
      </c>
      <c r="B1667" s="9" t="s">
        <v>2876</v>
      </c>
      <c r="C1667" s="9" t="s">
        <v>7</v>
      </c>
      <c r="D1667" s="9" t="s">
        <v>59</v>
      </c>
      <c r="E1667" s="8" t="s">
        <v>120</v>
      </c>
    </row>
    <row r="1668" s="2" customFormat="1" ht="22.5" customHeight="1" spans="1:5">
      <c r="A1668" s="9">
        <f>1666</f>
        <v>1666</v>
      </c>
      <c r="B1668" s="9" t="s">
        <v>2877</v>
      </c>
      <c r="C1668" s="9" t="s">
        <v>7</v>
      </c>
      <c r="D1668" s="9" t="s">
        <v>59</v>
      </c>
      <c r="E1668" s="8" t="s">
        <v>2878</v>
      </c>
    </row>
    <row r="1669" s="2" customFormat="1" ht="22.5" customHeight="1" spans="1:5">
      <c r="A1669" s="9">
        <f>1667</f>
        <v>1667</v>
      </c>
      <c r="B1669" s="9" t="s">
        <v>2879</v>
      </c>
      <c r="C1669" s="9" t="s">
        <v>7</v>
      </c>
      <c r="D1669" s="9" t="s">
        <v>170</v>
      </c>
      <c r="E1669" s="8" t="s">
        <v>268</v>
      </c>
    </row>
    <row r="1670" s="2" customFormat="1" ht="22.5" customHeight="1" spans="1:5">
      <c r="A1670" s="9">
        <f>1668</f>
        <v>1668</v>
      </c>
      <c r="B1670" s="9" t="s">
        <v>2880</v>
      </c>
      <c r="C1670" s="9" t="s">
        <v>7</v>
      </c>
      <c r="D1670" s="9" t="s">
        <v>170</v>
      </c>
      <c r="E1670" s="8" t="s">
        <v>2881</v>
      </c>
    </row>
    <row r="1671" s="2" customFormat="1" ht="22.5" customHeight="1" spans="1:5">
      <c r="A1671" s="9">
        <f>1669</f>
        <v>1669</v>
      </c>
      <c r="B1671" s="9" t="s">
        <v>2882</v>
      </c>
      <c r="C1671" s="9" t="s">
        <v>7</v>
      </c>
      <c r="D1671" s="9" t="s">
        <v>170</v>
      </c>
      <c r="E1671" s="8" t="s">
        <v>2883</v>
      </c>
    </row>
    <row r="1672" s="2" customFormat="1" ht="22.5" customHeight="1" spans="1:5">
      <c r="A1672" s="9">
        <f>1670</f>
        <v>1670</v>
      </c>
      <c r="B1672" s="9" t="s">
        <v>2884</v>
      </c>
      <c r="C1672" s="9" t="s">
        <v>7</v>
      </c>
      <c r="D1672" s="9" t="s">
        <v>170</v>
      </c>
      <c r="E1672" s="8" t="s">
        <v>2885</v>
      </c>
    </row>
    <row r="1673" s="2" customFormat="1" ht="22.5" customHeight="1" spans="1:5">
      <c r="A1673" s="9">
        <f>1671</f>
        <v>1671</v>
      </c>
      <c r="B1673" s="9" t="s">
        <v>2886</v>
      </c>
      <c r="C1673" s="9" t="s">
        <v>7</v>
      </c>
      <c r="D1673" s="9" t="s">
        <v>170</v>
      </c>
      <c r="E1673" s="8" t="s">
        <v>2887</v>
      </c>
    </row>
    <row r="1674" s="2" customFormat="1" ht="22.5" customHeight="1" spans="1:5">
      <c r="A1674" s="9">
        <f>1672</f>
        <v>1672</v>
      </c>
      <c r="B1674" s="9" t="s">
        <v>2888</v>
      </c>
      <c r="C1674" s="9" t="s">
        <v>7</v>
      </c>
      <c r="D1674" s="9" t="s">
        <v>170</v>
      </c>
      <c r="E1674" s="8" t="s">
        <v>2889</v>
      </c>
    </row>
    <row r="1675" s="2" customFormat="1" ht="22.5" customHeight="1" spans="1:5">
      <c r="A1675" s="9">
        <f>1673</f>
        <v>1673</v>
      </c>
      <c r="B1675" s="9" t="s">
        <v>2890</v>
      </c>
      <c r="C1675" s="9" t="s">
        <v>7</v>
      </c>
      <c r="D1675" s="9" t="s">
        <v>170</v>
      </c>
      <c r="E1675" s="8" t="s">
        <v>2891</v>
      </c>
    </row>
    <row r="1676" s="2" customFormat="1" ht="22.5" customHeight="1" spans="1:5">
      <c r="A1676" s="9">
        <f>1674</f>
        <v>1674</v>
      </c>
      <c r="B1676" s="9" t="s">
        <v>2892</v>
      </c>
      <c r="C1676" s="9" t="s">
        <v>7</v>
      </c>
      <c r="D1676" s="9" t="s">
        <v>170</v>
      </c>
      <c r="E1676" s="8" t="s">
        <v>2893</v>
      </c>
    </row>
    <row r="1677" s="2" customFormat="1" ht="22.5" customHeight="1" spans="1:5">
      <c r="A1677" s="9">
        <f>1675</f>
        <v>1675</v>
      </c>
      <c r="B1677" s="9" t="s">
        <v>2894</v>
      </c>
      <c r="C1677" s="9" t="s">
        <v>7</v>
      </c>
      <c r="D1677" s="9" t="s">
        <v>54</v>
      </c>
      <c r="E1677" s="8" t="s">
        <v>2221</v>
      </c>
    </row>
    <row r="1678" s="2" customFormat="1" ht="22.5" customHeight="1" spans="1:5">
      <c r="A1678" s="9">
        <f>1676</f>
        <v>1676</v>
      </c>
      <c r="B1678" s="9" t="s">
        <v>2895</v>
      </c>
      <c r="C1678" s="9" t="s">
        <v>7</v>
      </c>
      <c r="D1678" s="9" t="s">
        <v>54</v>
      </c>
      <c r="E1678" s="8" t="s">
        <v>2896</v>
      </c>
    </row>
    <row r="1679" s="2" customFormat="1" ht="22.5" customHeight="1" spans="1:5">
      <c r="A1679" s="9">
        <f>1677</f>
        <v>1677</v>
      </c>
      <c r="B1679" s="9" t="s">
        <v>2897</v>
      </c>
      <c r="C1679" s="9" t="s">
        <v>7</v>
      </c>
      <c r="D1679" s="9" t="s">
        <v>54</v>
      </c>
      <c r="E1679" s="8" t="s">
        <v>2898</v>
      </c>
    </row>
    <row r="1680" s="2" customFormat="1" ht="22.5" customHeight="1" spans="1:5">
      <c r="A1680" s="9">
        <f>1678</f>
        <v>1678</v>
      </c>
      <c r="B1680" s="9" t="s">
        <v>2899</v>
      </c>
      <c r="C1680" s="9" t="s">
        <v>7</v>
      </c>
      <c r="D1680" s="9" t="s">
        <v>54</v>
      </c>
      <c r="E1680" s="8" t="s">
        <v>1818</v>
      </c>
    </row>
    <row r="1681" s="2" customFormat="1" ht="22.5" customHeight="1" spans="1:5">
      <c r="A1681" s="9">
        <f>1679</f>
        <v>1679</v>
      </c>
      <c r="B1681" s="9" t="s">
        <v>2900</v>
      </c>
      <c r="C1681" s="9" t="s">
        <v>7</v>
      </c>
      <c r="D1681" s="9" t="s">
        <v>54</v>
      </c>
      <c r="E1681" s="8" t="s">
        <v>2058</v>
      </c>
    </row>
    <row r="1682" s="2" customFormat="1" ht="22.5" customHeight="1" spans="1:5">
      <c r="A1682" s="9">
        <f>1680</f>
        <v>1680</v>
      </c>
      <c r="B1682" s="9" t="s">
        <v>2901</v>
      </c>
      <c r="C1682" s="9" t="s">
        <v>7</v>
      </c>
      <c r="D1682" s="9" t="s">
        <v>94</v>
      </c>
      <c r="E1682" s="8" t="s">
        <v>2902</v>
      </c>
    </row>
    <row r="1683" s="2" customFormat="1" ht="22.5" customHeight="1" spans="1:5">
      <c r="A1683" s="9">
        <f>1681</f>
        <v>1681</v>
      </c>
      <c r="B1683" s="9" t="s">
        <v>2903</v>
      </c>
      <c r="C1683" s="9" t="s">
        <v>7</v>
      </c>
      <c r="D1683" s="9" t="s">
        <v>54</v>
      </c>
      <c r="E1683" s="8" t="s">
        <v>1398</v>
      </c>
    </row>
    <row r="1684" s="2" customFormat="1" ht="22.5" customHeight="1" spans="1:5">
      <c r="A1684" s="9">
        <f>1682</f>
        <v>1682</v>
      </c>
      <c r="B1684" s="9" t="s">
        <v>2904</v>
      </c>
      <c r="C1684" s="9" t="s">
        <v>7</v>
      </c>
      <c r="D1684" s="9" t="s">
        <v>54</v>
      </c>
      <c r="E1684" s="8" t="s">
        <v>2905</v>
      </c>
    </row>
    <row r="1685" s="2" customFormat="1" ht="22.5" customHeight="1" spans="1:5">
      <c r="A1685" s="9">
        <f>1683</f>
        <v>1683</v>
      </c>
      <c r="B1685" s="9" t="s">
        <v>2906</v>
      </c>
      <c r="C1685" s="9" t="s">
        <v>7</v>
      </c>
      <c r="D1685" s="9" t="s">
        <v>54</v>
      </c>
      <c r="E1685" s="8" t="s">
        <v>2907</v>
      </c>
    </row>
    <row r="1686" s="2" customFormat="1" ht="22.5" customHeight="1" spans="1:5">
      <c r="A1686" s="9">
        <f>1684</f>
        <v>1684</v>
      </c>
      <c r="B1686" s="9" t="s">
        <v>2908</v>
      </c>
      <c r="C1686" s="9" t="s">
        <v>7</v>
      </c>
      <c r="D1686" s="9" t="s">
        <v>54</v>
      </c>
      <c r="E1686" s="8" t="s">
        <v>70</v>
      </c>
    </row>
    <row r="1687" s="2" customFormat="1" ht="22.5" customHeight="1" spans="1:5">
      <c r="A1687" s="9">
        <f>1685</f>
        <v>1685</v>
      </c>
      <c r="B1687" s="9" t="s">
        <v>2909</v>
      </c>
      <c r="C1687" s="9" t="s">
        <v>7</v>
      </c>
      <c r="D1687" s="9" t="s">
        <v>54</v>
      </c>
      <c r="E1687" s="8" t="s">
        <v>2910</v>
      </c>
    </row>
    <row r="1688" s="2" customFormat="1" ht="22.5" customHeight="1" spans="1:5">
      <c r="A1688" s="9">
        <f>1686</f>
        <v>1686</v>
      </c>
      <c r="B1688" s="9" t="s">
        <v>2911</v>
      </c>
      <c r="C1688" s="9" t="s">
        <v>7</v>
      </c>
      <c r="D1688" s="9" t="s">
        <v>94</v>
      </c>
      <c r="E1688" s="8" t="s">
        <v>2912</v>
      </c>
    </row>
    <row r="1689" s="2" customFormat="1" ht="22.5" customHeight="1" spans="1:5">
      <c r="A1689" s="9">
        <f>1687</f>
        <v>1687</v>
      </c>
      <c r="B1689" s="9" t="s">
        <v>2913</v>
      </c>
      <c r="C1689" s="9" t="s">
        <v>7</v>
      </c>
      <c r="D1689" s="9" t="s">
        <v>94</v>
      </c>
      <c r="E1689" s="8" t="s">
        <v>2914</v>
      </c>
    </row>
    <row r="1690" s="2" customFormat="1" ht="22.5" customHeight="1" spans="1:5">
      <c r="A1690" s="9">
        <f>1688</f>
        <v>1688</v>
      </c>
      <c r="B1690" s="9" t="s">
        <v>2915</v>
      </c>
      <c r="C1690" s="9" t="s">
        <v>7</v>
      </c>
      <c r="D1690" s="9" t="s">
        <v>94</v>
      </c>
      <c r="E1690" s="8" t="s">
        <v>2916</v>
      </c>
    </row>
    <row r="1691" s="2" customFormat="1" ht="22.5" customHeight="1" spans="1:5">
      <c r="A1691" s="9">
        <f>1689</f>
        <v>1689</v>
      </c>
      <c r="B1691" s="9" t="s">
        <v>2917</v>
      </c>
      <c r="C1691" s="9" t="s">
        <v>7</v>
      </c>
      <c r="D1691" s="9" t="s">
        <v>54</v>
      </c>
      <c r="E1691" s="8" t="s">
        <v>2918</v>
      </c>
    </row>
    <row r="1692" s="2" customFormat="1" ht="22.5" customHeight="1" spans="1:5">
      <c r="A1692" s="9">
        <f>1690</f>
        <v>1690</v>
      </c>
      <c r="B1692" s="9" t="s">
        <v>2919</v>
      </c>
      <c r="C1692" s="9" t="s">
        <v>7</v>
      </c>
      <c r="D1692" s="9" t="s">
        <v>54</v>
      </c>
      <c r="E1692" s="8" t="s">
        <v>2920</v>
      </c>
    </row>
    <row r="1693" s="2" customFormat="1" ht="22.5" customHeight="1" spans="1:5">
      <c r="A1693" s="9">
        <f>1691</f>
        <v>1691</v>
      </c>
      <c r="B1693" s="9" t="s">
        <v>2921</v>
      </c>
      <c r="C1693" s="9" t="s">
        <v>7</v>
      </c>
      <c r="D1693" s="9" t="s">
        <v>54</v>
      </c>
      <c r="E1693" s="8" t="s">
        <v>2922</v>
      </c>
    </row>
    <row r="1694" s="2" customFormat="1" ht="22.5" customHeight="1" spans="1:5">
      <c r="A1694" s="9">
        <f>1692</f>
        <v>1692</v>
      </c>
      <c r="B1694" s="9" t="s">
        <v>2923</v>
      </c>
      <c r="C1694" s="9" t="s">
        <v>7</v>
      </c>
      <c r="D1694" s="9" t="s">
        <v>54</v>
      </c>
      <c r="E1694" s="8" t="s">
        <v>2924</v>
      </c>
    </row>
    <row r="1695" s="2" customFormat="1" ht="22.5" customHeight="1" spans="1:5">
      <c r="A1695" s="9">
        <f>1693</f>
        <v>1693</v>
      </c>
      <c r="B1695" s="9" t="s">
        <v>2925</v>
      </c>
      <c r="C1695" s="9" t="s">
        <v>7</v>
      </c>
      <c r="D1695" s="9" t="s">
        <v>54</v>
      </c>
      <c r="E1695" s="8" t="s">
        <v>1235</v>
      </c>
    </row>
    <row r="1696" s="2" customFormat="1" ht="22.5" customHeight="1" spans="1:5">
      <c r="A1696" s="9">
        <f>1694</f>
        <v>1694</v>
      </c>
      <c r="B1696" s="9" t="s">
        <v>2926</v>
      </c>
      <c r="C1696" s="9" t="s">
        <v>7</v>
      </c>
      <c r="D1696" s="9" t="s">
        <v>54</v>
      </c>
      <c r="E1696" s="8" t="s">
        <v>1167</v>
      </c>
    </row>
    <row r="1697" s="2" customFormat="1" ht="22.5" customHeight="1" spans="1:5">
      <c r="A1697" s="9">
        <f>1695</f>
        <v>1695</v>
      </c>
      <c r="B1697" s="9" t="s">
        <v>2927</v>
      </c>
      <c r="C1697" s="9" t="s">
        <v>7</v>
      </c>
      <c r="D1697" s="9" t="s">
        <v>54</v>
      </c>
      <c r="E1697" s="8" t="s">
        <v>2928</v>
      </c>
    </row>
    <row r="1698" s="2" customFormat="1" ht="22.5" customHeight="1" spans="1:5">
      <c r="A1698" s="9">
        <f>1696</f>
        <v>1696</v>
      </c>
      <c r="B1698" s="9" t="s">
        <v>2929</v>
      </c>
      <c r="C1698" s="9" t="s">
        <v>7</v>
      </c>
      <c r="D1698" s="9" t="s">
        <v>94</v>
      </c>
      <c r="E1698" s="8" t="s">
        <v>229</v>
      </c>
    </row>
    <row r="1699" s="2" customFormat="1" ht="22.5" customHeight="1" spans="1:5">
      <c r="A1699" s="9">
        <f>1697</f>
        <v>1697</v>
      </c>
      <c r="B1699" s="9" t="s">
        <v>2930</v>
      </c>
      <c r="C1699" s="9" t="s">
        <v>7</v>
      </c>
      <c r="D1699" s="9" t="s">
        <v>94</v>
      </c>
      <c r="E1699" s="8" t="s">
        <v>2931</v>
      </c>
    </row>
    <row r="1700" s="2" customFormat="1" ht="22.5" customHeight="1" spans="1:5">
      <c r="A1700" s="9">
        <f>1698</f>
        <v>1698</v>
      </c>
      <c r="B1700" s="9" t="s">
        <v>2932</v>
      </c>
      <c r="C1700" s="9" t="s">
        <v>7</v>
      </c>
      <c r="D1700" s="9" t="s">
        <v>94</v>
      </c>
      <c r="E1700" s="8" t="s">
        <v>2860</v>
      </c>
    </row>
    <row r="1701" s="2" customFormat="1" ht="22.5" customHeight="1" spans="1:5">
      <c r="A1701" s="9">
        <f>1699</f>
        <v>1699</v>
      </c>
      <c r="B1701" s="9" t="s">
        <v>2933</v>
      </c>
      <c r="C1701" s="9" t="s">
        <v>7</v>
      </c>
      <c r="D1701" s="9" t="s">
        <v>94</v>
      </c>
      <c r="E1701" s="8" t="s">
        <v>2838</v>
      </c>
    </row>
    <row r="1702" s="2" customFormat="1" ht="22.5" customHeight="1" spans="1:5">
      <c r="A1702" s="9">
        <f>1700</f>
        <v>1700</v>
      </c>
      <c r="B1702" s="9" t="s">
        <v>2934</v>
      </c>
      <c r="C1702" s="9" t="s">
        <v>7</v>
      </c>
      <c r="D1702" s="9" t="s">
        <v>94</v>
      </c>
      <c r="E1702" s="8" t="s">
        <v>289</v>
      </c>
    </row>
    <row r="1703" s="2" customFormat="1" ht="22.5" customHeight="1" spans="1:5">
      <c r="A1703" s="9">
        <f>1701</f>
        <v>1701</v>
      </c>
      <c r="B1703" s="9" t="s">
        <v>2935</v>
      </c>
      <c r="C1703" s="9" t="s">
        <v>7</v>
      </c>
      <c r="D1703" s="9" t="s">
        <v>94</v>
      </c>
      <c r="E1703" s="8" t="s">
        <v>2643</v>
      </c>
    </row>
    <row r="1704" s="2" customFormat="1" ht="22.5" customHeight="1" spans="1:5">
      <c r="A1704" s="9">
        <f>1702</f>
        <v>1702</v>
      </c>
      <c r="B1704" s="9" t="s">
        <v>2936</v>
      </c>
      <c r="C1704" s="9" t="s">
        <v>7</v>
      </c>
      <c r="D1704" s="9" t="s">
        <v>94</v>
      </c>
      <c r="E1704" s="8" t="s">
        <v>2937</v>
      </c>
    </row>
    <row r="1705" s="2" customFormat="1" ht="22.5" customHeight="1" spans="1:5">
      <c r="A1705" s="9">
        <f>1703</f>
        <v>1703</v>
      </c>
      <c r="B1705" s="9" t="s">
        <v>2938</v>
      </c>
      <c r="C1705" s="9" t="s">
        <v>7</v>
      </c>
      <c r="D1705" s="9" t="s">
        <v>94</v>
      </c>
      <c r="E1705" s="8" t="s">
        <v>2939</v>
      </c>
    </row>
    <row r="1706" s="2" customFormat="1" ht="22.5" customHeight="1" spans="1:5">
      <c r="A1706" s="9">
        <f>1704</f>
        <v>1704</v>
      </c>
      <c r="B1706" s="9" t="s">
        <v>2940</v>
      </c>
      <c r="C1706" s="9" t="s">
        <v>7</v>
      </c>
      <c r="D1706" s="9" t="s">
        <v>94</v>
      </c>
      <c r="E1706" s="8" t="s">
        <v>2941</v>
      </c>
    </row>
    <row r="1707" s="2" customFormat="1" ht="22.5" customHeight="1" spans="1:5">
      <c r="A1707" s="9">
        <f>1705</f>
        <v>1705</v>
      </c>
      <c r="B1707" s="9" t="s">
        <v>2942</v>
      </c>
      <c r="C1707" s="9" t="s">
        <v>7</v>
      </c>
      <c r="D1707" s="9" t="s">
        <v>94</v>
      </c>
      <c r="E1707" s="8" t="s">
        <v>2943</v>
      </c>
    </row>
    <row r="1708" s="2" customFormat="1" ht="22.5" customHeight="1" spans="1:5">
      <c r="A1708" s="9">
        <f>1706</f>
        <v>1706</v>
      </c>
      <c r="B1708" s="9" t="s">
        <v>2944</v>
      </c>
      <c r="C1708" s="9" t="s">
        <v>7</v>
      </c>
      <c r="D1708" s="9" t="s">
        <v>11</v>
      </c>
      <c r="E1708" s="8" t="s">
        <v>1974</v>
      </c>
    </row>
    <row r="1709" s="2" customFormat="1" ht="22.5" customHeight="1" spans="1:5">
      <c r="A1709" s="9">
        <f>1707</f>
        <v>1707</v>
      </c>
      <c r="B1709" s="9" t="s">
        <v>2945</v>
      </c>
      <c r="C1709" s="9" t="s">
        <v>7</v>
      </c>
      <c r="D1709" s="9" t="s">
        <v>11</v>
      </c>
      <c r="E1709" s="8" t="s">
        <v>2946</v>
      </c>
    </row>
    <row r="1710" s="2" customFormat="1" ht="22.5" customHeight="1" spans="1:5">
      <c r="A1710" s="9">
        <f>1708</f>
        <v>1708</v>
      </c>
      <c r="B1710" s="9" t="s">
        <v>2947</v>
      </c>
      <c r="C1710" s="9" t="s">
        <v>7</v>
      </c>
      <c r="D1710" s="9" t="s">
        <v>11</v>
      </c>
      <c r="E1710" s="8" t="s">
        <v>2948</v>
      </c>
    </row>
    <row r="1711" s="2" customFormat="1" ht="22.5" customHeight="1" spans="1:5">
      <c r="A1711" s="9">
        <f>1709</f>
        <v>1709</v>
      </c>
      <c r="B1711" s="9" t="s">
        <v>2949</v>
      </c>
      <c r="C1711" s="9" t="s">
        <v>7</v>
      </c>
      <c r="D1711" s="9" t="s">
        <v>11</v>
      </c>
      <c r="E1711" s="8" t="s">
        <v>2950</v>
      </c>
    </row>
    <row r="1712" s="2" customFormat="1" ht="22.5" customHeight="1" spans="1:5">
      <c r="A1712" s="9">
        <f>1710</f>
        <v>1710</v>
      </c>
      <c r="B1712" s="9" t="s">
        <v>2951</v>
      </c>
      <c r="C1712" s="9" t="s">
        <v>7</v>
      </c>
      <c r="D1712" s="9" t="s">
        <v>126</v>
      </c>
      <c r="E1712" s="8" t="s">
        <v>2952</v>
      </c>
    </row>
    <row r="1713" s="2" customFormat="1" ht="22.5" customHeight="1" spans="1:5">
      <c r="A1713" s="9">
        <f>1711</f>
        <v>1711</v>
      </c>
      <c r="B1713" s="9" t="s">
        <v>2953</v>
      </c>
      <c r="C1713" s="9" t="s">
        <v>7</v>
      </c>
      <c r="D1713" s="9" t="s">
        <v>126</v>
      </c>
      <c r="E1713" s="8" t="s">
        <v>2954</v>
      </c>
    </row>
    <row r="1714" s="2" customFormat="1" ht="22.5" customHeight="1" spans="1:5">
      <c r="A1714" s="9">
        <f>1712</f>
        <v>1712</v>
      </c>
      <c r="B1714" s="9" t="s">
        <v>2955</v>
      </c>
      <c r="C1714" s="9" t="s">
        <v>7</v>
      </c>
      <c r="D1714" s="9" t="s">
        <v>126</v>
      </c>
      <c r="E1714" s="8" t="s">
        <v>2956</v>
      </c>
    </row>
    <row r="1715" s="2" customFormat="1" ht="22.5" customHeight="1" spans="1:5">
      <c r="A1715" s="9">
        <f>1713</f>
        <v>1713</v>
      </c>
      <c r="B1715" s="9" t="s">
        <v>2957</v>
      </c>
      <c r="C1715" s="9" t="s">
        <v>7</v>
      </c>
      <c r="D1715" s="9" t="s">
        <v>59</v>
      </c>
      <c r="E1715" s="8" t="s">
        <v>2958</v>
      </c>
    </row>
    <row r="1716" s="2" customFormat="1" ht="22.5" customHeight="1" spans="1:5">
      <c r="A1716" s="9">
        <f>1714</f>
        <v>1714</v>
      </c>
      <c r="B1716" s="9" t="s">
        <v>2959</v>
      </c>
      <c r="C1716" s="9" t="s">
        <v>7</v>
      </c>
      <c r="D1716" s="9" t="s">
        <v>59</v>
      </c>
      <c r="E1716" s="8" t="s">
        <v>268</v>
      </c>
    </row>
    <row r="1717" s="2" customFormat="1" ht="22.5" customHeight="1" spans="1:5">
      <c r="A1717" s="9">
        <f>1715</f>
        <v>1715</v>
      </c>
      <c r="B1717" s="9" t="s">
        <v>2960</v>
      </c>
      <c r="C1717" s="9" t="s">
        <v>7</v>
      </c>
      <c r="D1717" s="9" t="s">
        <v>59</v>
      </c>
      <c r="E1717" s="8" t="s">
        <v>2961</v>
      </c>
    </row>
    <row r="1718" s="2" customFormat="1" ht="22.5" customHeight="1" spans="1:5">
      <c r="A1718" s="9">
        <f>1716</f>
        <v>1716</v>
      </c>
      <c r="B1718" s="9" t="s">
        <v>2962</v>
      </c>
      <c r="C1718" s="9" t="s">
        <v>7</v>
      </c>
      <c r="D1718" s="9" t="s">
        <v>59</v>
      </c>
      <c r="E1718" s="8" t="s">
        <v>317</v>
      </c>
    </row>
    <row r="1719" s="2" customFormat="1" ht="22.5" customHeight="1" spans="1:5">
      <c r="A1719" s="9">
        <f>1717</f>
        <v>1717</v>
      </c>
      <c r="B1719" s="9" t="s">
        <v>2963</v>
      </c>
      <c r="C1719" s="9" t="s">
        <v>7</v>
      </c>
      <c r="D1719" s="9" t="s">
        <v>126</v>
      </c>
      <c r="E1719" s="8" t="s">
        <v>2964</v>
      </c>
    </row>
    <row r="1720" s="2" customFormat="1" ht="22.5" customHeight="1" spans="1:5">
      <c r="A1720" s="9">
        <f>1718</f>
        <v>1718</v>
      </c>
      <c r="B1720" s="9" t="s">
        <v>2965</v>
      </c>
      <c r="C1720" s="9" t="s">
        <v>7</v>
      </c>
      <c r="D1720" s="9" t="s">
        <v>59</v>
      </c>
      <c r="E1720" s="8" t="s">
        <v>2966</v>
      </c>
    </row>
    <row r="1721" s="2" customFormat="1" ht="22.5" customHeight="1" spans="1:5">
      <c r="A1721" s="9">
        <f>1719</f>
        <v>1719</v>
      </c>
      <c r="B1721" s="9" t="s">
        <v>2967</v>
      </c>
      <c r="C1721" s="9" t="s">
        <v>7</v>
      </c>
      <c r="D1721" s="9" t="s">
        <v>59</v>
      </c>
      <c r="E1721" s="8" t="s">
        <v>2968</v>
      </c>
    </row>
    <row r="1722" s="2" customFormat="1" ht="22.5" customHeight="1" spans="1:5">
      <c r="A1722" s="9">
        <f>1720</f>
        <v>1720</v>
      </c>
      <c r="B1722" s="9" t="s">
        <v>2969</v>
      </c>
      <c r="C1722" s="9" t="s">
        <v>7</v>
      </c>
      <c r="D1722" s="9" t="s">
        <v>59</v>
      </c>
      <c r="E1722" s="8" t="s">
        <v>148</v>
      </c>
    </row>
    <row r="1723" s="2" customFormat="1" ht="22.5" customHeight="1" spans="1:5">
      <c r="A1723" s="9">
        <f>1721</f>
        <v>1721</v>
      </c>
      <c r="B1723" s="9" t="s">
        <v>2970</v>
      </c>
      <c r="C1723" s="9" t="s">
        <v>7</v>
      </c>
      <c r="D1723" s="9" t="s">
        <v>59</v>
      </c>
      <c r="E1723" s="8" t="s">
        <v>2971</v>
      </c>
    </row>
    <row r="1724" s="2" customFormat="1" ht="22.5" customHeight="1" spans="1:5">
      <c r="A1724" s="9">
        <f>1722</f>
        <v>1722</v>
      </c>
      <c r="B1724" s="9" t="s">
        <v>2972</v>
      </c>
      <c r="C1724" s="9" t="s">
        <v>7</v>
      </c>
      <c r="D1724" s="9" t="s">
        <v>8</v>
      </c>
      <c r="E1724" s="8" t="s">
        <v>2823</v>
      </c>
    </row>
    <row r="1725" s="2" customFormat="1" ht="22.5" customHeight="1" spans="1:5">
      <c r="A1725" s="9">
        <f>1723</f>
        <v>1723</v>
      </c>
      <c r="B1725" s="9" t="s">
        <v>2973</v>
      </c>
      <c r="C1725" s="9" t="s">
        <v>7</v>
      </c>
      <c r="D1725" s="9" t="s">
        <v>59</v>
      </c>
      <c r="E1725" s="8" t="s">
        <v>172</v>
      </c>
    </row>
    <row r="1726" s="2" customFormat="1" ht="22.5" customHeight="1" spans="1:5">
      <c r="A1726" s="9">
        <f>1724</f>
        <v>1724</v>
      </c>
      <c r="B1726" s="9" t="s">
        <v>2974</v>
      </c>
      <c r="C1726" s="9" t="s">
        <v>7</v>
      </c>
      <c r="D1726" s="9" t="s">
        <v>59</v>
      </c>
      <c r="E1726" s="8" t="s">
        <v>2975</v>
      </c>
    </row>
    <row r="1727" s="2" customFormat="1" ht="22.5" customHeight="1" spans="1:5">
      <c r="A1727" s="9">
        <f>1725</f>
        <v>1725</v>
      </c>
      <c r="B1727" s="9" t="s">
        <v>2976</v>
      </c>
      <c r="C1727" s="9" t="s">
        <v>7</v>
      </c>
      <c r="D1727" s="9" t="s">
        <v>8</v>
      </c>
      <c r="E1727" s="8" t="s">
        <v>2627</v>
      </c>
    </row>
    <row r="1728" s="2" customFormat="1" ht="22.5" customHeight="1" spans="1:5">
      <c r="A1728" s="9">
        <f>1726</f>
        <v>1726</v>
      </c>
      <c r="B1728" s="9" t="s">
        <v>2977</v>
      </c>
      <c r="C1728" s="9" t="s">
        <v>7</v>
      </c>
      <c r="D1728" s="9" t="s">
        <v>59</v>
      </c>
      <c r="E1728" s="8" t="s">
        <v>1096</v>
      </c>
    </row>
    <row r="1729" s="2" customFormat="1" ht="22.5" customHeight="1" spans="1:5">
      <c r="A1729" s="9">
        <f>1727</f>
        <v>1727</v>
      </c>
      <c r="B1729" s="9" t="s">
        <v>2978</v>
      </c>
      <c r="C1729" s="9" t="s">
        <v>7</v>
      </c>
      <c r="D1729" s="9" t="s">
        <v>8</v>
      </c>
      <c r="E1729" s="8" t="s">
        <v>1989</v>
      </c>
    </row>
    <row r="1730" s="2" customFormat="1" ht="22.5" customHeight="1" spans="1:5">
      <c r="A1730" s="9">
        <f>1728</f>
        <v>1728</v>
      </c>
      <c r="B1730" s="9" t="s">
        <v>2979</v>
      </c>
      <c r="C1730" s="9" t="s">
        <v>7</v>
      </c>
      <c r="D1730" s="9" t="s">
        <v>8</v>
      </c>
      <c r="E1730" s="8" t="s">
        <v>2679</v>
      </c>
    </row>
    <row r="1731" s="2" customFormat="1" ht="22.5" customHeight="1" spans="1:5">
      <c r="A1731" s="9">
        <f>1729</f>
        <v>1729</v>
      </c>
      <c r="B1731" s="9" t="s">
        <v>2980</v>
      </c>
      <c r="C1731" s="9" t="s">
        <v>7</v>
      </c>
      <c r="D1731" s="9" t="s">
        <v>8</v>
      </c>
      <c r="E1731" s="8" t="s">
        <v>2981</v>
      </c>
    </row>
    <row r="1732" s="2" customFormat="1" ht="22.5" customHeight="1" spans="1:5">
      <c r="A1732" s="9">
        <f>1730</f>
        <v>1730</v>
      </c>
      <c r="B1732" s="9" t="s">
        <v>2982</v>
      </c>
      <c r="C1732" s="9" t="s">
        <v>7</v>
      </c>
      <c r="D1732" s="9" t="s">
        <v>8</v>
      </c>
      <c r="E1732" s="8" t="s">
        <v>2116</v>
      </c>
    </row>
    <row r="1733" s="2" customFormat="1" ht="22.5" customHeight="1" spans="1:5">
      <c r="A1733" s="9">
        <f>1731</f>
        <v>1731</v>
      </c>
      <c r="B1733" s="9" t="s">
        <v>2983</v>
      </c>
      <c r="C1733" s="9" t="s">
        <v>7</v>
      </c>
      <c r="D1733" s="9" t="s">
        <v>8</v>
      </c>
      <c r="E1733" s="8" t="s">
        <v>2984</v>
      </c>
    </row>
    <row r="1734" s="2" customFormat="1" ht="22.5" customHeight="1" spans="1:5">
      <c r="A1734" s="9">
        <f>1732</f>
        <v>1732</v>
      </c>
      <c r="B1734" s="9" t="s">
        <v>2985</v>
      </c>
      <c r="C1734" s="9" t="s">
        <v>7</v>
      </c>
      <c r="D1734" s="9" t="s">
        <v>170</v>
      </c>
      <c r="E1734" s="8" t="s">
        <v>2986</v>
      </c>
    </row>
    <row r="1735" s="2" customFormat="1" ht="22.5" customHeight="1" spans="1:5">
      <c r="A1735" s="9">
        <f>1733</f>
        <v>1733</v>
      </c>
      <c r="B1735" s="9" t="s">
        <v>2987</v>
      </c>
      <c r="C1735" s="9" t="s">
        <v>7</v>
      </c>
      <c r="D1735" s="9" t="s">
        <v>170</v>
      </c>
      <c r="E1735" s="8" t="s">
        <v>39</v>
      </c>
    </row>
    <row r="1736" s="2" customFormat="1" ht="22.5" customHeight="1" spans="1:5">
      <c r="A1736" s="9">
        <f>1734</f>
        <v>1734</v>
      </c>
      <c r="B1736" s="9" t="s">
        <v>2988</v>
      </c>
      <c r="C1736" s="9" t="s">
        <v>7</v>
      </c>
      <c r="D1736" s="9" t="s">
        <v>170</v>
      </c>
      <c r="E1736" s="8" t="s">
        <v>135</v>
      </c>
    </row>
    <row r="1737" s="2" customFormat="1" ht="22.5" customHeight="1" spans="1:5">
      <c r="A1737" s="9">
        <f>1735</f>
        <v>1735</v>
      </c>
      <c r="B1737" s="9" t="s">
        <v>2989</v>
      </c>
      <c r="C1737" s="9" t="s">
        <v>7</v>
      </c>
      <c r="D1737" s="9" t="s">
        <v>170</v>
      </c>
      <c r="E1737" s="8" t="s">
        <v>39</v>
      </c>
    </row>
    <row r="1738" s="2" customFormat="1" ht="22.5" customHeight="1" spans="1:5">
      <c r="A1738" s="9">
        <f>1736</f>
        <v>1736</v>
      </c>
      <c r="B1738" s="9" t="s">
        <v>2990</v>
      </c>
      <c r="C1738" s="9" t="s">
        <v>7</v>
      </c>
      <c r="D1738" s="9" t="s">
        <v>170</v>
      </c>
      <c r="E1738" s="8" t="s">
        <v>2991</v>
      </c>
    </row>
    <row r="1739" s="2" customFormat="1" ht="22.5" customHeight="1" spans="1:5">
      <c r="A1739" s="9">
        <f>1737</f>
        <v>1737</v>
      </c>
      <c r="B1739" s="9" t="s">
        <v>2992</v>
      </c>
      <c r="C1739" s="9" t="s">
        <v>7</v>
      </c>
      <c r="D1739" s="9" t="s">
        <v>170</v>
      </c>
      <c r="E1739" s="8" t="s">
        <v>317</v>
      </c>
    </row>
    <row r="1740" s="2" customFormat="1" ht="22.5" customHeight="1" spans="1:5">
      <c r="A1740" s="9">
        <f>1738</f>
        <v>1738</v>
      </c>
      <c r="B1740" s="9" t="s">
        <v>2993</v>
      </c>
      <c r="C1740" s="9" t="s">
        <v>7</v>
      </c>
      <c r="D1740" s="9" t="s">
        <v>170</v>
      </c>
      <c r="E1740" s="8" t="s">
        <v>2994</v>
      </c>
    </row>
    <row r="1741" s="2" customFormat="1" ht="22.5" customHeight="1" spans="1:5">
      <c r="A1741" s="9">
        <f>1739</f>
        <v>1739</v>
      </c>
      <c r="B1741" s="9" t="s">
        <v>2995</v>
      </c>
      <c r="C1741" s="9" t="s">
        <v>7</v>
      </c>
      <c r="D1741" s="9" t="s">
        <v>170</v>
      </c>
      <c r="E1741" s="8" t="s">
        <v>2996</v>
      </c>
    </row>
    <row r="1742" s="2" customFormat="1" ht="22.5" customHeight="1" spans="1:5">
      <c r="A1742" s="9">
        <f>1740</f>
        <v>1740</v>
      </c>
      <c r="B1742" s="9" t="s">
        <v>2997</v>
      </c>
      <c r="C1742" s="9" t="s">
        <v>7</v>
      </c>
      <c r="D1742" s="9" t="s">
        <v>170</v>
      </c>
      <c r="E1742" s="8" t="s">
        <v>2400</v>
      </c>
    </row>
    <row r="1743" s="2" customFormat="1" ht="22.5" customHeight="1" spans="1:5">
      <c r="A1743" s="9">
        <f>1741</f>
        <v>1741</v>
      </c>
      <c r="B1743" s="9" t="s">
        <v>2998</v>
      </c>
      <c r="C1743" s="9" t="s">
        <v>7</v>
      </c>
      <c r="D1743" s="9" t="s">
        <v>170</v>
      </c>
      <c r="E1743" s="8" t="s">
        <v>2629</v>
      </c>
    </row>
    <row r="1744" s="2" customFormat="1" ht="22.5" customHeight="1" spans="1:5">
      <c r="A1744" s="9">
        <f>1742</f>
        <v>1742</v>
      </c>
      <c r="B1744" s="9" t="s">
        <v>2999</v>
      </c>
      <c r="C1744" s="9" t="s">
        <v>7</v>
      </c>
      <c r="D1744" s="9" t="s">
        <v>170</v>
      </c>
      <c r="E1744" s="8" t="s">
        <v>3000</v>
      </c>
    </row>
    <row r="1745" s="2" customFormat="1" ht="22.5" customHeight="1" spans="1:5">
      <c r="A1745" s="9">
        <f>1743</f>
        <v>1743</v>
      </c>
      <c r="B1745" s="9" t="s">
        <v>3001</v>
      </c>
      <c r="C1745" s="9" t="s">
        <v>7</v>
      </c>
      <c r="D1745" s="9" t="s">
        <v>170</v>
      </c>
      <c r="E1745" s="8" t="s">
        <v>3002</v>
      </c>
    </row>
    <row r="1746" s="2" customFormat="1" ht="22.5" customHeight="1" spans="1:5">
      <c r="A1746" s="9">
        <f>1744</f>
        <v>1744</v>
      </c>
      <c r="B1746" s="9" t="s">
        <v>3003</v>
      </c>
      <c r="C1746" s="9" t="s">
        <v>7</v>
      </c>
      <c r="D1746" s="9" t="s">
        <v>170</v>
      </c>
      <c r="E1746" s="8" t="s">
        <v>807</v>
      </c>
    </row>
    <row r="1747" s="2" customFormat="1" ht="22.5" customHeight="1" spans="1:5">
      <c r="A1747" s="9">
        <f>1745</f>
        <v>1745</v>
      </c>
      <c r="B1747" s="9" t="s">
        <v>3004</v>
      </c>
      <c r="C1747" s="9" t="s">
        <v>7</v>
      </c>
      <c r="D1747" s="9" t="s">
        <v>94</v>
      </c>
      <c r="E1747" s="8" t="s">
        <v>3005</v>
      </c>
    </row>
    <row r="1748" s="2" customFormat="1" ht="22.5" customHeight="1" spans="1:5">
      <c r="A1748" s="9">
        <f>1746</f>
        <v>1746</v>
      </c>
      <c r="B1748" s="9" t="s">
        <v>3006</v>
      </c>
      <c r="C1748" s="9" t="s">
        <v>7</v>
      </c>
      <c r="D1748" s="9" t="s">
        <v>94</v>
      </c>
      <c r="E1748" s="8" t="s">
        <v>3007</v>
      </c>
    </row>
    <row r="1749" s="2" customFormat="1" ht="22.5" customHeight="1" spans="1:5">
      <c r="A1749" s="9">
        <f>1747</f>
        <v>1747</v>
      </c>
      <c r="B1749" s="9" t="s">
        <v>3008</v>
      </c>
      <c r="C1749" s="9" t="s">
        <v>7</v>
      </c>
      <c r="D1749" s="9" t="s">
        <v>94</v>
      </c>
      <c r="E1749" s="8" t="s">
        <v>2478</v>
      </c>
    </row>
    <row r="1750" s="2" customFormat="1" ht="22.5" customHeight="1" spans="1:5">
      <c r="A1750" s="9">
        <f>1748</f>
        <v>1748</v>
      </c>
      <c r="B1750" s="9" t="s">
        <v>3009</v>
      </c>
      <c r="C1750" s="9" t="s">
        <v>7</v>
      </c>
      <c r="D1750" s="9" t="s">
        <v>94</v>
      </c>
      <c r="E1750" s="8" t="s">
        <v>3010</v>
      </c>
    </row>
    <row r="1751" s="2" customFormat="1" ht="22.5" customHeight="1" spans="1:5">
      <c r="A1751" s="9">
        <f>1749</f>
        <v>1749</v>
      </c>
      <c r="B1751" s="9" t="s">
        <v>3011</v>
      </c>
      <c r="C1751" s="9" t="s">
        <v>7</v>
      </c>
      <c r="D1751" s="9" t="s">
        <v>94</v>
      </c>
      <c r="E1751" s="8" t="s">
        <v>3012</v>
      </c>
    </row>
    <row r="1752" s="2" customFormat="1" ht="22.5" customHeight="1" spans="1:5">
      <c r="A1752" s="9">
        <f>1750</f>
        <v>1750</v>
      </c>
      <c r="B1752" s="9" t="s">
        <v>3013</v>
      </c>
      <c r="C1752" s="9" t="s">
        <v>7</v>
      </c>
      <c r="D1752" s="9" t="s">
        <v>94</v>
      </c>
      <c r="E1752" s="8" t="s">
        <v>3014</v>
      </c>
    </row>
    <row r="1753" s="2" customFormat="1" ht="22.5" customHeight="1" spans="1:5">
      <c r="A1753" s="9">
        <f>1751</f>
        <v>1751</v>
      </c>
      <c r="B1753" s="9" t="s">
        <v>3015</v>
      </c>
      <c r="C1753" s="9" t="s">
        <v>7</v>
      </c>
      <c r="D1753" s="9" t="s">
        <v>94</v>
      </c>
      <c r="E1753" s="8" t="s">
        <v>3016</v>
      </c>
    </row>
    <row r="1754" s="2" customFormat="1" ht="22.5" customHeight="1" spans="1:5">
      <c r="A1754" s="9">
        <f>1752</f>
        <v>1752</v>
      </c>
      <c r="B1754" s="9" t="s">
        <v>3017</v>
      </c>
      <c r="C1754" s="9" t="s">
        <v>7</v>
      </c>
      <c r="D1754" s="9" t="s">
        <v>11</v>
      </c>
      <c r="E1754" s="8" t="s">
        <v>2627</v>
      </c>
    </row>
    <row r="1755" s="2" customFormat="1" ht="22.5" customHeight="1" spans="1:5">
      <c r="A1755" s="9">
        <f>1753</f>
        <v>1753</v>
      </c>
      <c r="B1755" s="9" t="s">
        <v>3018</v>
      </c>
      <c r="C1755" s="9" t="s">
        <v>7</v>
      </c>
      <c r="D1755" s="9" t="s">
        <v>11</v>
      </c>
      <c r="E1755" s="8" t="s">
        <v>3019</v>
      </c>
    </row>
    <row r="1756" s="2" customFormat="1" ht="22.5" customHeight="1" spans="1:5">
      <c r="A1756" s="9">
        <f>1754</f>
        <v>1754</v>
      </c>
      <c r="B1756" s="9" t="s">
        <v>3020</v>
      </c>
      <c r="C1756" s="9" t="s">
        <v>7</v>
      </c>
      <c r="D1756" s="9" t="s">
        <v>94</v>
      </c>
      <c r="E1756" s="8" t="s">
        <v>982</v>
      </c>
    </row>
    <row r="1757" s="2" customFormat="1" ht="22.5" customHeight="1" spans="1:5">
      <c r="A1757" s="9">
        <f>1755</f>
        <v>1755</v>
      </c>
      <c r="B1757" s="9" t="s">
        <v>3021</v>
      </c>
      <c r="C1757" s="9" t="s">
        <v>7</v>
      </c>
      <c r="D1757" s="9" t="s">
        <v>94</v>
      </c>
      <c r="E1757" s="8" t="s">
        <v>3022</v>
      </c>
    </row>
    <row r="1758" s="2" customFormat="1" ht="22.5" customHeight="1" spans="1:5">
      <c r="A1758" s="9">
        <f>1756</f>
        <v>1756</v>
      </c>
      <c r="B1758" s="9" t="s">
        <v>3023</v>
      </c>
      <c r="C1758" s="9" t="s">
        <v>7</v>
      </c>
      <c r="D1758" s="9" t="s">
        <v>94</v>
      </c>
      <c r="E1758" s="8" t="s">
        <v>424</v>
      </c>
    </row>
    <row r="1759" s="2" customFormat="1" ht="22.5" customHeight="1" spans="1:5">
      <c r="A1759" s="9">
        <f>1757</f>
        <v>1757</v>
      </c>
      <c r="B1759" s="9" t="s">
        <v>3024</v>
      </c>
      <c r="C1759" s="9" t="s">
        <v>7</v>
      </c>
      <c r="D1759" s="9" t="s">
        <v>11</v>
      </c>
      <c r="E1759" s="8" t="s">
        <v>338</v>
      </c>
    </row>
    <row r="1760" s="2" customFormat="1" ht="22.5" customHeight="1" spans="1:5">
      <c r="A1760" s="9">
        <f>1758</f>
        <v>1758</v>
      </c>
      <c r="B1760" s="9" t="s">
        <v>3025</v>
      </c>
      <c r="C1760" s="9" t="s">
        <v>7</v>
      </c>
      <c r="D1760" s="9" t="s">
        <v>11</v>
      </c>
      <c r="E1760" s="8" t="s">
        <v>986</v>
      </c>
    </row>
    <row r="1761" s="2" customFormat="1" ht="22.5" customHeight="1" spans="1:5">
      <c r="A1761" s="9">
        <f>1759</f>
        <v>1759</v>
      </c>
      <c r="B1761" s="9" t="s">
        <v>3026</v>
      </c>
      <c r="C1761" s="9" t="s">
        <v>7</v>
      </c>
      <c r="D1761" s="9" t="s">
        <v>11</v>
      </c>
      <c r="E1761" s="8" t="s">
        <v>2609</v>
      </c>
    </row>
    <row r="1762" s="2" customFormat="1" ht="22.5" customHeight="1" spans="1:5">
      <c r="A1762" s="9">
        <f>1760</f>
        <v>1760</v>
      </c>
      <c r="B1762" s="9" t="s">
        <v>3027</v>
      </c>
      <c r="C1762" s="9" t="s">
        <v>7</v>
      </c>
      <c r="D1762" s="9" t="s">
        <v>11</v>
      </c>
      <c r="E1762" s="8" t="s">
        <v>3028</v>
      </c>
    </row>
    <row r="1763" s="2" customFormat="1" ht="22.5" customHeight="1" spans="1:5">
      <c r="A1763" s="9">
        <f>1761</f>
        <v>1761</v>
      </c>
      <c r="B1763" s="9" t="s">
        <v>3029</v>
      </c>
      <c r="C1763" s="9" t="s">
        <v>7</v>
      </c>
      <c r="D1763" s="9" t="s">
        <v>11</v>
      </c>
      <c r="E1763" s="8" t="s">
        <v>3030</v>
      </c>
    </row>
    <row r="1764" s="2" customFormat="1" ht="22.5" customHeight="1" spans="1:5">
      <c r="A1764" s="9">
        <f>1762</f>
        <v>1762</v>
      </c>
      <c r="B1764" s="9" t="s">
        <v>3031</v>
      </c>
      <c r="C1764" s="9" t="s">
        <v>7</v>
      </c>
      <c r="D1764" s="9" t="s">
        <v>11</v>
      </c>
      <c r="E1764" s="8" t="s">
        <v>3032</v>
      </c>
    </row>
    <row r="1765" s="2" customFormat="1" ht="22.5" customHeight="1" spans="1:5">
      <c r="A1765" s="9">
        <f>1763</f>
        <v>1763</v>
      </c>
      <c r="B1765" s="9" t="s">
        <v>3033</v>
      </c>
      <c r="C1765" s="9" t="s">
        <v>7</v>
      </c>
      <c r="D1765" s="9" t="s">
        <v>11</v>
      </c>
      <c r="E1765" s="8" t="s">
        <v>3034</v>
      </c>
    </row>
    <row r="1766" s="2" customFormat="1" ht="22.5" customHeight="1" spans="1:5">
      <c r="A1766" s="9">
        <f>1764</f>
        <v>1764</v>
      </c>
      <c r="B1766" s="9" t="s">
        <v>3035</v>
      </c>
      <c r="C1766" s="9" t="s">
        <v>7</v>
      </c>
      <c r="D1766" s="9" t="s">
        <v>11</v>
      </c>
      <c r="E1766" s="8" t="s">
        <v>3036</v>
      </c>
    </row>
    <row r="1767" s="2" customFormat="1" ht="22.5" customHeight="1" spans="1:5">
      <c r="A1767" s="9">
        <f>1765</f>
        <v>1765</v>
      </c>
      <c r="B1767" s="9" t="s">
        <v>3037</v>
      </c>
      <c r="C1767" s="9" t="s">
        <v>7</v>
      </c>
      <c r="D1767" s="9" t="s">
        <v>11</v>
      </c>
      <c r="E1767" s="8" t="s">
        <v>1326</v>
      </c>
    </row>
    <row r="1768" s="2" customFormat="1" ht="22.5" customHeight="1" spans="1:5">
      <c r="A1768" s="9">
        <f>1766</f>
        <v>1766</v>
      </c>
      <c r="B1768" s="9" t="s">
        <v>3038</v>
      </c>
      <c r="C1768" s="9" t="s">
        <v>7</v>
      </c>
      <c r="D1768" s="9" t="s">
        <v>59</v>
      </c>
      <c r="E1768" s="8" t="s">
        <v>3039</v>
      </c>
    </row>
    <row r="1769" s="2" customFormat="1" ht="22.5" customHeight="1" spans="1:5">
      <c r="A1769" s="9">
        <f>1767</f>
        <v>1767</v>
      </c>
      <c r="B1769" s="9" t="s">
        <v>3040</v>
      </c>
      <c r="C1769" s="9" t="s">
        <v>7</v>
      </c>
      <c r="D1769" s="9" t="s">
        <v>59</v>
      </c>
      <c r="E1769" s="8" t="s">
        <v>480</v>
      </c>
    </row>
    <row r="1770" s="2" customFormat="1" ht="22.5" customHeight="1" spans="1:5">
      <c r="A1770" s="9">
        <f>1768</f>
        <v>1768</v>
      </c>
      <c r="B1770" s="9" t="s">
        <v>3041</v>
      </c>
      <c r="C1770" s="9" t="s">
        <v>7</v>
      </c>
      <c r="D1770" s="9" t="s">
        <v>8</v>
      </c>
      <c r="E1770" s="8" t="s">
        <v>50</v>
      </c>
    </row>
    <row r="1771" s="2" customFormat="1" ht="22.5" customHeight="1" spans="1:5">
      <c r="A1771" s="9">
        <f>1769</f>
        <v>1769</v>
      </c>
      <c r="B1771" s="9" t="s">
        <v>3042</v>
      </c>
      <c r="C1771" s="9" t="s">
        <v>7</v>
      </c>
      <c r="D1771" s="9" t="s">
        <v>8</v>
      </c>
      <c r="E1771" s="8" t="s">
        <v>3043</v>
      </c>
    </row>
    <row r="1772" s="2" customFormat="1" ht="22.5" customHeight="1" spans="1:5">
      <c r="A1772" s="9">
        <f>1770</f>
        <v>1770</v>
      </c>
      <c r="B1772" s="9" t="s">
        <v>3044</v>
      </c>
      <c r="C1772" s="9" t="s">
        <v>7</v>
      </c>
      <c r="D1772" s="9" t="s">
        <v>8</v>
      </c>
      <c r="E1772" s="8" t="s">
        <v>400</v>
      </c>
    </row>
    <row r="1773" s="2" customFormat="1" ht="22.5" customHeight="1" spans="1:5">
      <c r="A1773" s="9">
        <f>1771</f>
        <v>1771</v>
      </c>
      <c r="B1773" s="9" t="s">
        <v>3045</v>
      </c>
      <c r="C1773" s="9" t="s">
        <v>7</v>
      </c>
      <c r="D1773" s="9" t="s">
        <v>8</v>
      </c>
      <c r="E1773" s="8" t="s">
        <v>330</v>
      </c>
    </row>
    <row r="1774" s="2" customFormat="1" ht="22.5" customHeight="1" spans="1:5">
      <c r="A1774" s="9">
        <f>1772</f>
        <v>1772</v>
      </c>
      <c r="B1774" s="9" t="s">
        <v>3046</v>
      </c>
      <c r="C1774" s="9" t="s">
        <v>7</v>
      </c>
      <c r="D1774" s="9" t="s">
        <v>8</v>
      </c>
      <c r="E1774" s="8" t="s">
        <v>3047</v>
      </c>
    </row>
    <row r="1775" s="2" customFormat="1" ht="22.5" customHeight="1" spans="1:5">
      <c r="A1775" s="9">
        <f>1773</f>
        <v>1773</v>
      </c>
      <c r="B1775" s="9" t="s">
        <v>3048</v>
      </c>
      <c r="C1775" s="9" t="s">
        <v>7</v>
      </c>
      <c r="D1775" s="9" t="s">
        <v>59</v>
      </c>
      <c r="E1775" s="8" t="s">
        <v>3049</v>
      </c>
    </row>
    <row r="1776" s="2" customFormat="1" ht="22.5" customHeight="1" spans="1:5">
      <c r="A1776" s="9">
        <f>1774</f>
        <v>1774</v>
      </c>
      <c r="B1776" s="9" t="s">
        <v>3050</v>
      </c>
      <c r="C1776" s="9" t="s">
        <v>7</v>
      </c>
      <c r="D1776" s="9" t="s">
        <v>8</v>
      </c>
      <c r="E1776" s="8" t="s">
        <v>3051</v>
      </c>
    </row>
    <row r="1777" s="2" customFormat="1" ht="22.5" customHeight="1" spans="1:5">
      <c r="A1777" s="9">
        <f>1775</f>
        <v>1775</v>
      </c>
      <c r="B1777" s="9" t="s">
        <v>3052</v>
      </c>
      <c r="C1777" s="9" t="s">
        <v>7</v>
      </c>
      <c r="D1777" s="9" t="s">
        <v>8</v>
      </c>
      <c r="E1777" s="8" t="s">
        <v>3053</v>
      </c>
    </row>
    <row r="1778" s="2" customFormat="1" ht="22.5" customHeight="1" spans="1:5">
      <c r="A1778" s="9">
        <f>1776</f>
        <v>1776</v>
      </c>
      <c r="B1778" s="9" t="s">
        <v>3054</v>
      </c>
      <c r="C1778" s="9" t="s">
        <v>7</v>
      </c>
      <c r="D1778" s="9" t="s">
        <v>8</v>
      </c>
      <c r="E1778" s="8" t="s">
        <v>3055</v>
      </c>
    </row>
    <row r="1779" s="2" customFormat="1" ht="22.5" customHeight="1" spans="1:5">
      <c r="A1779" s="9">
        <f>1777</f>
        <v>1777</v>
      </c>
      <c r="B1779" s="9" t="s">
        <v>3056</v>
      </c>
      <c r="C1779" s="9" t="s">
        <v>7</v>
      </c>
      <c r="D1779" s="9" t="s">
        <v>8</v>
      </c>
      <c r="E1779" s="8" t="s">
        <v>3057</v>
      </c>
    </row>
    <row r="1780" s="2" customFormat="1" ht="22.5" customHeight="1" spans="1:5">
      <c r="A1780" s="9">
        <f>1778</f>
        <v>1778</v>
      </c>
      <c r="B1780" s="9" t="s">
        <v>3058</v>
      </c>
      <c r="C1780" s="9" t="s">
        <v>7</v>
      </c>
      <c r="D1780" s="9" t="s">
        <v>8</v>
      </c>
      <c r="E1780" s="8" t="s">
        <v>3059</v>
      </c>
    </row>
    <row r="1781" s="2" customFormat="1" ht="22.5" customHeight="1" spans="1:5">
      <c r="A1781" s="9">
        <f>1779</f>
        <v>1779</v>
      </c>
      <c r="B1781" s="9" t="s">
        <v>3060</v>
      </c>
      <c r="C1781" s="9" t="s">
        <v>7</v>
      </c>
      <c r="D1781" s="9" t="s">
        <v>8</v>
      </c>
      <c r="E1781" s="8" t="s">
        <v>907</v>
      </c>
    </row>
    <row r="1782" s="2" customFormat="1" ht="22.5" customHeight="1" spans="1:5">
      <c r="A1782" s="9">
        <f>1780</f>
        <v>1780</v>
      </c>
      <c r="B1782" s="9" t="s">
        <v>3061</v>
      </c>
      <c r="C1782" s="9" t="s">
        <v>7</v>
      </c>
      <c r="D1782" s="9" t="s">
        <v>8</v>
      </c>
      <c r="E1782" s="8" t="s">
        <v>3062</v>
      </c>
    </row>
    <row r="1783" s="2" customFormat="1" ht="22.5" customHeight="1" spans="1:5">
      <c r="A1783" s="9">
        <f>1781</f>
        <v>1781</v>
      </c>
      <c r="B1783" s="9" t="s">
        <v>3063</v>
      </c>
      <c r="C1783" s="9" t="s">
        <v>7</v>
      </c>
      <c r="D1783" s="9" t="s">
        <v>8</v>
      </c>
      <c r="E1783" s="8" t="s">
        <v>177</v>
      </c>
    </row>
    <row r="1784" s="2" customFormat="1" ht="22.5" customHeight="1" spans="1:5">
      <c r="A1784" s="9">
        <f>1782</f>
        <v>1782</v>
      </c>
      <c r="B1784" s="9" t="s">
        <v>3064</v>
      </c>
      <c r="C1784" s="9" t="s">
        <v>7</v>
      </c>
      <c r="D1784" s="9" t="s">
        <v>8</v>
      </c>
      <c r="E1784" s="8" t="s">
        <v>3065</v>
      </c>
    </row>
    <row r="1785" s="2" customFormat="1" ht="22.5" customHeight="1" spans="1:5">
      <c r="A1785" s="9">
        <f>1783</f>
        <v>1783</v>
      </c>
      <c r="B1785" s="9" t="s">
        <v>3066</v>
      </c>
      <c r="C1785" s="9" t="s">
        <v>7</v>
      </c>
      <c r="D1785" s="9" t="s">
        <v>8</v>
      </c>
      <c r="E1785" s="8" t="s">
        <v>3067</v>
      </c>
    </row>
    <row r="1786" s="2" customFormat="1" ht="22.5" customHeight="1" spans="1:5">
      <c r="A1786" s="9">
        <f>1784</f>
        <v>1784</v>
      </c>
      <c r="B1786" s="9" t="s">
        <v>3068</v>
      </c>
      <c r="C1786" s="9" t="s">
        <v>7</v>
      </c>
      <c r="D1786" s="9" t="s">
        <v>8</v>
      </c>
      <c r="E1786" s="8" t="s">
        <v>3069</v>
      </c>
    </row>
    <row r="1787" s="2" customFormat="1" ht="22.5" customHeight="1" spans="1:5">
      <c r="A1787" s="9">
        <f>1785</f>
        <v>1785</v>
      </c>
      <c r="B1787" s="9" t="s">
        <v>3070</v>
      </c>
      <c r="C1787" s="9" t="s">
        <v>7</v>
      </c>
      <c r="D1787" s="9" t="s">
        <v>8</v>
      </c>
      <c r="E1787" s="8" t="s">
        <v>1186</v>
      </c>
    </row>
    <row r="1788" s="2" customFormat="1" ht="22.5" customHeight="1" spans="1:5">
      <c r="A1788" s="9">
        <f>1786</f>
        <v>1786</v>
      </c>
      <c r="B1788" s="9" t="s">
        <v>3071</v>
      </c>
      <c r="C1788" s="9" t="s">
        <v>7</v>
      </c>
      <c r="D1788" s="9" t="s">
        <v>8</v>
      </c>
      <c r="E1788" s="8" t="s">
        <v>305</v>
      </c>
    </row>
    <row r="1789" s="2" customFormat="1" ht="22.5" customHeight="1" spans="1:5">
      <c r="A1789" s="9">
        <f>1787</f>
        <v>1787</v>
      </c>
      <c r="B1789" s="9" t="s">
        <v>3072</v>
      </c>
      <c r="C1789" s="9" t="s">
        <v>7</v>
      </c>
      <c r="D1789" s="9" t="s">
        <v>8</v>
      </c>
      <c r="E1789" s="8" t="s">
        <v>3073</v>
      </c>
    </row>
    <row r="1790" s="2" customFormat="1" ht="22.5" customHeight="1" spans="1:5">
      <c r="A1790" s="9">
        <f>1788</f>
        <v>1788</v>
      </c>
      <c r="B1790" s="9" t="s">
        <v>3074</v>
      </c>
      <c r="C1790" s="9" t="s">
        <v>7</v>
      </c>
      <c r="D1790" s="9" t="s">
        <v>170</v>
      </c>
      <c r="E1790" s="8" t="s">
        <v>39</v>
      </c>
    </row>
    <row r="1791" s="2" customFormat="1" ht="22.5" customHeight="1" spans="1:5">
      <c r="A1791" s="9">
        <f>1789</f>
        <v>1789</v>
      </c>
      <c r="B1791" s="9" t="s">
        <v>3075</v>
      </c>
      <c r="C1791" s="9" t="s">
        <v>7</v>
      </c>
      <c r="D1791" s="9" t="s">
        <v>170</v>
      </c>
      <c r="E1791" s="8" t="s">
        <v>449</v>
      </c>
    </row>
    <row r="1792" s="2" customFormat="1" ht="22.5" customHeight="1" spans="1:5">
      <c r="A1792" s="9">
        <f>1790</f>
        <v>1790</v>
      </c>
      <c r="B1792" s="9" t="s">
        <v>3076</v>
      </c>
      <c r="C1792" s="9" t="s">
        <v>7</v>
      </c>
      <c r="D1792" s="9" t="s">
        <v>11</v>
      </c>
      <c r="E1792" s="8" t="s">
        <v>185</v>
      </c>
    </row>
    <row r="1793" s="2" customFormat="1" ht="22.5" customHeight="1" spans="1:5">
      <c r="A1793" s="9">
        <f>1791</f>
        <v>1791</v>
      </c>
      <c r="B1793" s="9" t="s">
        <v>3077</v>
      </c>
      <c r="C1793" s="9" t="s">
        <v>7</v>
      </c>
      <c r="D1793" s="9" t="s">
        <v>11</v>
      </c>
      <c r="E1793" s="8" t="s">
        <v>3078</v>
      </c>
    </row>
    <row r="1794" s="2" customFormat="1" ht="22.5" customHeight="1" spans="1:5">
      <c r="A1794" s="9">
        <f>1792</f>
        <v>1792</v>
      </c>
      <c r="B1794" s="9" t="s">
        <v>3079</v>
      </c>
      <c r="C1794" s="9" t="s">
        <v>7</v>
      </c>
      <c r="D1794" s="9" t="s">
        <v>11</v>
      </c>
      <c r="E1794" s="8" t="s">
        <v>3080</v>
      </c>
    </row>
    <row r="1795" s="2" customFormat="1" ht="22.5" customHeight="1" spans="1:5">
      <c r="A1795" s="9">
        <f>1793</f>
        <v>1793</v>
      </c>
      <c r="B1795" s="9" t="s">
        <v>3081</v>
      </c>
      <c r="C1795" s="9" t="s">
        <v>7</v>
      </c>
      <c r="D1795" s="9" t="s">
        <v>11</v>
      </c>
      <c r="E1795" s="8" t="s">
        <v>1683</v>
      </c>
    </row>
    <row r="1796" s="2" customFormat="1" ht="22.5" customHeight="1" spans="1:5">
      <c r="A1796" s="9">
        <f>1794</f>
        <v>1794</v>
      </c>
      <c r="B1796" s="9" t="s">
        <v>3082</v>
      </c>
      <c r="C1796" s="9" t="s">
        <v>7</v>
      </c>
      <c r="D1796" s="9" t="s">
        <v>11</v>
      </c>
      <c r="E1796" s="8" t="s">
        <v>771</v>
      </c>
    </row>
    <row r="1797" s="2" customFormat="1" ht="22.5" customHeight="1" spans="1:5">
      <c r="A1797" s="9">
        <f>1795</f>
        <v>1795</v>
      </c>
      <c r="B1797" s="9" t="s">
        <v>3083</v>
      </c>
      <c r="C1797" s="9" t="s">
        <v>7</v>
      </c>
      <c r="D1797" s="9" t="s">
        <v>11</v>
      </c>
      <c r="E1797" s="8" t="s">
        <v>3084</v>
      </c>
    </row>
    <row r="1798" s="2" customFormat="1" ht="22.5" customHeight="1" spans="1:5">
      <c r="A1798" s="9">
        <f>1796</f>
        <v>1796</v>
      </c>
      <c r="B1798" s="9" t="s">
        <v>3085</v>
      </c>
      <c r="C1798" s="9" t="s">
        <v>7</v>
      </c>
      <c r="D1798" s="9" t="s">
        <v>11</v>
      </c>
      <c r="E1798" s="8" t="s">
        <v>3086</v>
      </c>
    </row>
    <row r="1799" s="2" customFormat="1" ht="22.5" customHeight="1" spans="1:5">
      <c r="A1799" s="9">
        <f>1797</f>
        <v>1797</v>
      </c>
      <c r="B1799" s="9" t="s">
        <v>3087</v>
      </c>
      <c r="C1799" s="9" t="s">
        <v>7</v>
      </c>
      <c r="D1799" s="9" t="s">
        <v>11</v>
      </c>
      <c r="E1799" s="8" t="s">
        <v>1143</v>
      </c>
    </row>
    <row r="1800" s="2" customFormat="1" ht="22.5" customHeight="1" spans="1:5">
      <c r="A1800" s="9">
        <f>1798</f>
        <v>1798</v>
      </c>
      <c r="B1800" s="9" t="s">
        <v>3088</v>
      </c>
      <c r="C1800" s="9" t="s">
        <v>7</v>
      </c>
      <c r="D1800" s="9" t="s">
        <v>11</v>
      </c>
      <c r="E1800" s="8" t="s">
        <v>3089</v>
      </c>
    </row>
    <row r="1801" s="2" customFormat="1" ht="22.5" customHeight="1" spans="1:5">
      <c r="A1801" s="9">
        <f>1799</f>
        <v>1799</v>
      </c>
      <c r="B1801" s="9" t="s">
        <v>3090</v>
      </c>
      <c r="C1801" s="9" t="s">
        <v>7</v>
      </c>
      <c r="D1801" s="9" t="s">
        <v>59</v>
      </c>
      <c r="E1801" s="8" t="s">
        <v>3091</v>
      </c>
    </row>
    <row r="1802" s="2" customFormat="1" ht="22.5" customHeight="1" spans="1:5">
      <c r="A1802" s="9">
        <f>1800</f>
        <v>1800</v>
      </c>
      <c r="B1802" s="9" t="s">
        <v>3092</v>
      </c>
      <c r="C1802" s="9" t="s">
        <v>7</v>
      </c>
      <c r="D1802" s="9" t="s">
        <v>11</v>
      </c>
      <c r="E1802" s="8" t="s">
        <v>201</v>
      </c>
    </row>
    <row r="1803" s="2" customFormat="1" ht="22.5" customHeight="1" spans="1:5">
      <c r="A1803" s="9">
        <f>1801</f>
        <v>1801</v>
      </c>
      <c r="B1803" s="9" t="s">
        <v>3093</v>
      </c>
      <c r="C1803" s="9" t="s">
        <v>7</v>
      </c>
      <c r="D1803" s="9" t="s">
        <v>11</v>
      </c>
      <c r="E1803" s="8" t="s">
        <v>965</v>
      </c>
    </row>
    <row r="1804" s="2" customFormat="1" ht="22.5" customHeight="1" spans="1:5">
      <c r="A1804" s="9">
        <f>1802</f>
        <v>1802</v>
      </c>
      <c r="B1804" s="9" t="s">
        <v>3094</v>
      </c>
      <c r="C1804" s="9" t="s">
        <v>7</v>
      </c>
      <c r="D1804" s="9" t="s">
        <v>11</v>
      </c>
      <c r="E1804" s="8" t="s">
        <v>3095</v>
      </c>
    </row>
    <row r="1805" s="2" customFormat="1" ht="22.5" customHeight="1" spans="1:5">
      <c r="A1805" s="9">
        <f>1803</f>
        <v>1803</v>
      </c>
      <c r="B1805" s="9" t="s">
        <v>3096</v>
      </c>
      <c r="C1805" s="9" t="s">
        <v>7</v>
      </c>
      <c r="D1805" s="9" t="s">
        <v>11</v>
      </c>
      <c r="E1805" s="8" t="s">
        <v>3097</v>
      </c>
    </row>
    <row r="1806" s="2" customFormat="1" ht="22.5" customHeight="1" spans="1:5">
      <c r="A1806" s="9">
        <f>1804</f>
        <v>1804</v>
      </c>
      <c r="B1806" s="9" t="s">
        <v>3098</v>
      </c>
      <c r="C1806" s="9" t="s">
        <v>7</v>
      </c>
      <c r="D1806" s="9" t="s">
        <v>11</v>
      </c>
      <c r="E1806" s="8" t="s">
        <v>1328</v>
      </c>
    </row>
    <row r="1807" s="2" customFormat="1" ht="22.5" customHeight="1" spans="1:5">
      <c r="A1807" s="9">
        <f>1805</f>
        <v>1805</v>
      </c>
      <c r="B1807" s="9" t="s">
        <v>3099</v>
      </c>
      <c r="C1807" s="9" t="s">
        <v>7</v>
      </c>
      <c r="D1807" s="9" t="s">
        <v>17</v>
      </c>
      <c r="E1807" s="8" t="s">
        <v>3100</v>
      </c>
    </row>
    <row r="1808" s="2" customFormat="1" ht="22.5" customHeight="1" spans="1:5">
      <c r="A1808" s="9">
        <f>1806</f>
        <v>1806</v>
      </c>
      <c r="B1808" s="9" t="s">
        <v>3101</v>
      </c>
      <c r="C1808" s="9" t="s">
        <v>7</v>
      </c>
      <c r="D1808" s="9" t="s">
        <v>17</v>
      </c>
      <c r="E1808" s="8" t="s">
        <v>289</v>
      </c>
    </row>
    <row r="1809" s="2" customFormat="1" ht="22.5" customHeight="1" spans="1:5">
      <c r="A1809" s="9">
        <f>1807</f>
        <v>1807</v>
      </c>
      <c r="B1809" s="9" t="s">
        <v>3102</v>
      </c>
      <c r="C1809" s="9" t="s">
        <v>7</v>
      </c>
      <c r="D1809" s="9" t="s">
        <v>17</v>
      </c>
      <c r="E1809" s="8" t="s">
        <v>2795</v>
      </c>
    </row>
    <row r="1810" s="2" customFormat="1" ht="22.5" customHeight="1" spans="1:5">
      <c r="A1810" s="9">
        <f>1808</f>
        <v>1808</v>
      </c>
      <c r="B1810" s="9" t="s">
        <v>3103</v>
      </c>
      <c r="C1810" s="9" t="s">
        <v>7</v>
      </c>
      <c r="D1810" s="9" t="s">
        <v>17</v>
      </c>
      <c r="E1810" s="8" t="s">
        <v>78</v>
      </c>
    </row>
    <row r="1811" s="2" customFormat="1" ht="22.5" customHeight="1" spans="1:5">
      <c r="A1811" s="9">
        <f>1809</f>
        <v>1809</v>
      </c>
      <c r="B1811" s="9" t="s">
        <v>3104</v>
      </c>
      <c r="C1811" s="9" t="s">
        <v>7</v>
      </c>
      <c r="D1811" s="9" t="s">
        <v>17</v>
      </c>
      <c r="E1811" s="8" t="s">
        <v>575</v>
      </c>
    </row>
    <row r="1812" s="2" customFormat="1" ht="22.5" customHeight="1" spans="1:5">
      <c r="A1812" s="9">
        <f>1810</f>
        <v>1810</v>
      </c>
      <c r="B1812" s="9" t="s">
        <v>3105</v>
      </c>
      <c r="C1812" s="9" t="s">
        <v>7</v>
      </c>
      <c r="D1812" s="9" t="s">
        <v>17</v>
      </c>
      <c r="E1812" s="8" t="s">
        <v>3106</v>
      </c>
    </row>
    <row r="1813" s="2" customFormat="1" ht="22.5" customHeight="1" spans="1:5">
      <c r="A1813" s="9">
        <f>1811</f>
        <v>1811</v>
      </c>
      <c r="B1813" s="9" t="s">
        <v>3107</v>
      </c>
      <c r="C1813" s="9" t="s">
        <v>7</v>
      </c>
      <c r="D1813" s="9" t="s">
        <v>17</v>
      </c>
      <c r="E1813" s="8" t="s">
        <v>2320</v>
      </c>
    </row>
    <row r="1814" s="2" customFormat="1" ht="22.5" customHeight="1" spans="1:5">
      <c r="A1814" s="9">
        <f>1812</f>
        <v>1812</v>
      </c>
      <c r="B1814" s="9" t="s">
        <v>3108</v>
      </c>
      <c r="C1814" s="9" t="s">
        <v>7</v>
      </c>
      <c r="D1814" s="9" t="s">
        <v>8</v>
      </c>
      <c r="E1814" s="8" t="s">
        <v>3109</v>
      </c>
    </row>
    <row r="1815" s="2" customFormat="1" ht="22.5" customHeight="1" spans="1:5">
      <c r="A1815" s="9">
        <f>1813</f>
        <v>1813</v>
      </c>
      <c r="B1815" s="9" t="s">
        <v>3110</v>
      </c>
      <c r="C1815" s="9" t="s">
        <v>7</v>
      </c>
      <c r="D1815" s="9" t="s">
        <v>8</v>
      </c>
      <c r="E1815" s="8" t="s">
        <v>303</v>
      </c>
    </row>
    <row r="1816" s="2" customFormat="1" ht="22.5" customHeight="1" spans="1:5">
      <c r="A1816" s="9">
        <f>1814</f>
        <v>1814</v>
      </c>
      <c r="B1816" s="9" t="s">
        <v>3111</v>
      </c>
      <c r="C1816" s="9" t="s">
        <v>7</v>
      </c>
      <c r="D1816" s="9" t="s">
        <v>59</v>
      </c>
      <c r="E1816" s="8" t="s">
        <v>3112</v>
      </c>
    </row>
    <row r="1817" s="2" customFormat="1" ht="22.5" customHeight="1" spans="1:5">
      <c r="A1817" s="9">
        <f>1815</f>
        <v>1815</v>
      </c>
      <c r="B1817" s="9" t="s">
        <v>3113</v>
      </c>
      <c r="C1817" s="9" t="s">
        <v>7</v>
      </c>
      <c r="D1817" s="9" t="s">
        <v>59</v>
      </c>
      <c r="E1817" s="8" t="s">
        <v>3109</v>
      </c>
    </row>
    <row r="1818" s="2" customFormat="1" ht="22.5" customHeight="1" spans="1:5">
      <c r="A1818" s="9">
        <f>1816</f>
        <v>1816</v>
      </c>
      <c r="B1818" s="9" t="s">
        <v>3114</v>
      </c>
      <c r="C1818" s="9" t="s">
        <v>7</v>
      </c>
      <c r="D1818" s="9" t="s">
        <v>59</v>
      </c>
      <c r="E1818" s="8" t="s">
        <v>1274</v>
      </c>
    </row>
    <row r="1819" s="2" customFormat="1" ht="22.5" customHeight="1" spans="1:5">
      <c r="A1819" s="9">
        <f>1817</f>
        <v>1817</v>
      </c>
      <c r="B1819" s="9" t="s">
        <v>3115</v>
      </c>
      <c r="C1819" s="9" t="s">
        <v>7</v>
      </c>
      <c r="D1819" s="9" t="s">
        <v>59</v>
      </c>
      <c r="E1819" s="8" t="s">
        <v>3116</v>
      </c>
    </row>
    <row r="1820" s="2" customFormat="1" ht="22.5" customHeight="1" spans="1:5">
      <c r="A1820" s="9">
        <f>1818</f>
        <v>1818</v>
      </c>
      <c r="B1820" s="9" t="s">
        <v>3117</v>
      </c>
      <c r="C1820" s="9" t="s">
        <v>7</v>
      </c>
      <c r="D1820" s="9" t="s">
        <v>59</v>
      </c>
      <c r="E1820" s="8" t="s">
        <v>2795</v>
      </c>
    </row>
    <row r="1821" s="2" customFormat="1" ht="22.5" customHeight="1" spans="1:5">
      <c r="A1821" s="9">
        <f>1819</f>
        <v>1819</v>
      </c>
      <c r="B1821" s="9" t="s">
        <v>3118</v>
      </c>
      <c r="C1821" s="9" t="s">
        <v>7</v>
      </c>
      <c r="D1821" s="9" t="s">
        <v>59</v>
      </c>
      <c r="E1821" s="8" t="s">
        <v>3119</v>
      </c>
    </row>
    <row r="1822" s="2" customFormat="1" ht="22.5" customHeight="1" spans="1:5">
      <c r="A1822" s="9">
        <f>1820</f>
        <v>1820</v>
      </c>
      <c r="B1822" s="9" t="s">
        <v>3120</v>
      </c>
      <c r="C1822" s="9" t="s">
        <v>7</v>
      </c>
      <c r="D1822" s="9" t="s">
        <v>59</v>
      </c>
      <c r="E1822" s="8" t="s">
        <v>435</v>
      </c>
    </row>
    <row r="1823" s="2" customFormat="1" ht="22.5" customHeight="1" spans="1:5">
      <c r="A1823" s="9">
        <f>1821</f>
        <v>1821</v>
      </c>
      <c r="B1823" s="9" t="s">
        <v>3121</v>
      </c>
      <c r="C1823" s="9" t="s">
        <v>7</v>
      </c>
      <c r="D1823" s="9" t="s">
        <v>59</v>
      </c>
      <c r="E1823" s="8" t="s">
        <v>733</v>
      </c>
    </row>
    <row r="1824" s="2" customFormat="1" ht="22.5" customHeight="1" spans="1:5">
      <c r="A1824" s="9">
        <f>1822</f>
        <v>1822</v>
      </c>
      <c r="B1824" s="9" t="s">
        <v>3122</v>
      </c>
      <c r="C1824" s="9" t="s">
        <v>7</v>
      </c>
      <c r="D1824" s="9" t="s">
        <v>59</v>
      </c>
      <c r="E1824" s="8" t="s">
        <v>1985</v>
      </c>
    </row>
    <row r="1825" s="2" customFormat="1" ht="22.5" customHeight="1" spans="1:5">
      <c r="A1825" s="9">
        <f>1823</f>
        <v>1823</v>
      </c>
      <c r="B1825" s="9" t="s">
        <v>3123</v>
      </c>
      <c r="C1825" s="9" t="s">
        <v>7</v>
      </c>
      <c r="D1825" s="9" t="s">
        <v>59</v>
      </c>
      <c r="E1825" s="8" t="s">
        <v>1381</v>
      </c>
    </row>
    <row r="1826" s="2" customFormat="1" ht="22.5" customHeight="1" spans="1:5">
      <c r="A1826" s="9">
        <f>1824</f>
        <v>1824</v>
      </c>
      <c r="B1826" s="9" t="s">
        <v>3124</v>
      </c>
      <c r="C1826" s="9" t="s">
        <v>7</v>
      </c>
      <c r="D1826" s="9" t="s">
        <v>59</v>
      </c>
      <c r="E1826" s="8" t="s">
        <v>747</v>
      </c>
    </row>
    <row r="1827" s="2" customFormat="1" ht="22.5" customHeight="1" spans="1:5">
      <c r="A1827" s="9">
        <f>1825</f>
        <v>1825</v>
      </c>
      <c r="B1827" s="9" t="s">
        <v>3125</v>
      </c>
      <c r="C1827" s="9" t="s">
        <v>7</v>
      </c>
      <c r="D1827" s="9" t="s">
        <v>59</v>
      </c>
      <c r="E1827" s="8" t="s">
        <v>3126</v>
      </c>
    </row>
    <row r="1828" s="2" customFormat="1" ht="22.5" customHeight="1" spans="1:5">
      <c r="A1828" s="9">
        <f>1826</f>
        <v>1826</v>
      </c>
      <c r="B1828" s="9" t="s">
        <v>3127</v>
      </c>
      <c r="C1828" s="9" t="s">
        <v>7</v>
      </c>
      <c r="D1828" s="9" t="s">
        <v>59</v>
      </c>
      <c r="E1828" s="8" t="s">
        <v>435</v>
      </c>
    </row>
    <row r="1829" s="2" customFormat="1" ht="22.5" customHeight="1" spans="1:5">
      <c r="A1829" s="9">
        <f>1827</f>
        <v>1827</v>
      </c>
      <c r="B1829" s="9" t="s">
        <v>3128</v>
      </c>
      <c r="C1829" s="9" t="s">
        <v>7</v>
      </c>
      <c r="D1829" s="9" t="s">
        <v>59</v>
      </c>
      <c r="E1829" s="8" t="s">
        <v>78</v>
      </c>
    </row>
    <row r="1830" s="2" customFormat="1" ht="22.5" customHeight="1" spans="1:5">
      <c r="A1830" s="9">
        <f>1828</f>
        <v>1828</v>
      </c>
      <c r="B1830" s="9" t="s">
        <v>3129</v>
      </c>
      <c r="C1830" s="9" t="s">
        <v>7</v>
      </c>
      <c r="D1830" s="9" t="s">
        <v>59</v>
      </c>
      <c r="E1830" s="8" t="s">
        <v>2487</v>
      </c>
    </row>
    <row r="1831" s="2" customFormat="1" ht="22.5" customHeight="1" spans="1:5">
      <c r="A1831" s="9">
        <f>1829</f>
        <v>1829</v>
      </c>
      <c r="B1831" s="9" t="s">
        <v>3130</v>
      </c>
      <c r="C1831" s="9" t="s">
        <v>7</v>
      </c>
      <c r="D1831" s="9" t="s">
        <v>17</v>
      </c>
      <c r="E1831" s="8" t="s">
        <v>3131</v>
      </c>
    </row>
    <row r="1832" s="2" customFormat="1" ht="22.5" customHeight="1" spans="1:5">
      <c r="A1832" s="9">
        <f>1830</f>
        <v>1830</v>
      </c>
      <c r="B1832" s="9" t="s">
        <v>3132</v>
      </c>
      <c r="C1832" s="9" t="s">
        <v>7</v>
      </c>
      <c r="D1832" s="9" t="s">
        <v>47</v>
      </c>
      <c r="E1832" s="8" t="s">
        <v>890</v>
      </c>
    </row>
    <row r="1833" s="2" customFormat="1" ht="22.5" customHeight="1" spans="1:5">
      <c r="A1833" s="9">
        <f>1831</f>
        <v>1831</v>
      </c>
      <c r="B1833" s="9" t="s">
        <v>3133</v>
      </c>
      <c r="C1833" s="9" t="s">
        <v>7</v>
      </c>
      <c r="D1833" s="9" t="s">
        <v>11</v>
      </c>
      <c r="E1833" s="8" t="s">
        <v>3134</v>
      </c>
    </row>
    <row r="1834" s="2" customFormat="1" ht="22.5" customHeight="1" spans="1:5">
      <c r="A1834" s="9">
        <f>1832</f>
        <v>1832</v>
      </c>
      <c r="B1834" s="9" t="s">
        <v>3135</v>
      </c>
      <c r="C1834" s="9" t="s">
        <v>7</v>
      </c>
      <c r="D1834" s="9" t="s">
        <v>23</v>
      </c>
      <c r="E1834" s="8" t="s">
        <v>480</v>
      </c>
    </row>
    <row r="1835" s="2" customFormat="1" ht="22.5" customHeight="1" spans="1:5">
      <c r="A1835" s="9">
        <f>1833</f>
        <v>1833</v>
      </c>
      <c r="B1835" s="9" t="s">
        <v>3136</v>
      </c>
      <c r="C1835" s="9" t="s">
        <v>7</v>
      </c>
      <c r="D1835" s="9" t="s">
        <v>126</v>
      </c>
      <c r="E1835" s="8" t="s">
        <v>3137</v>
      </c>
    </row>
    <row r="1836" s="2" customFormat="1" ht="22.5" customHeight="1" spans="1:5">
      <c r="A1836" s="9">
        <f>1834</f>
        <v>1834</v>
      </c>
      <c r="B1836" s="9" t="s">
        <v>3138</v>
      </c>
      <c r="C1836" s="9" t="s">
        <v>7</v>
      </c>
      <c r="D1836" s="9" t="s">
        <v>14</v>
      </c>
      <c r="E1836" s="8" t="s">
        <v>3139</v>
      </c>
    </row>
    <row r="1837" s="2" customFormat="1" ht="22.5" customHeight="1" spans="1:5">
      <c r="A1837" s="9">
        <f>1835</f>
        <v>1835</v>
      </c>
      <c r="B1837" s="9" t="s">
        <v>3140</v>
      </c>
      <c r="C1837" s="9" t="s">
        <v>7</v>
      </c>
      <c r="D1837" s="9" t="s">
        <v>170</v>
      </c>
      <c r="E1837" s="8" t="s">
        <v>3141</v>
      </c>
    </row>
    <row r="1838" s="2" customFormat="1" ht="22.5" customHeight="1" spans="1:5">
      <c r="A1838" s="9">
        <f>1836</f>
        <v>1836</v>
      </c>
      <c r="B1838" s="9" t="s">
        <v>3142</v>
      </c>
      <c r="C1838" s="9" t="s">
        <v>7</v>
      </c>
      <c r="D1838" s="9" t="s">
        <v>14</v>
      </c>
      <c r="E1838" s="8" t="s">
        <v>135</v>
      </c>
    </row>
    <row r="1839" s="2" customFormat="1" ht="22.5" customHeight="1" spans="1:5">
      <c r="A1839" s="9">
        <f>1837</f>
        <v>1837</v>
      </c>
      <c r="B1839" s="9" t="s">
        <v>3143</v>
      </c>
      <c r="C1839" s="9" t="s">
        <v>7</v>
      </c>
      <c r="D1839" s="9" t="s">
        <v>94</v>
      </c>
      <c r="E1839" s="8" t="s">
        <v>3144</v>
      </c>
    </row>
    <row r="1840" s="2" customFormat="1" ht="22.5" customHeight="1" spans="1:5">
      <c r="A1840" s="9">
        <f>1838</f>
        <v>1838</v>
      </c>
      <c r="B1840" s="9" t="s">
        <v>3145</v>
      </c>
      <c r="C1840" s="9" t="s">
        <v>7</v>
      </c>
      <c r="D1840" s="9" t="s">
        <v>47</v>
      </c>
      <c r="E1840" s="8" t="s">
        <v>3146</v>
      </c>
    </row>
    <row r="1841" s="2" customFormat="1" ht="22.5" customHeight="1" spans="1:5">
      <c r="A1841" s="9">
        <f>1839</f>
        <v>1839</v>
      </c>
      <c r="B1841" s="9" t="s">
        <v>3147</v>
      </c>
      <c r="C1841" s="9" t="s">
        <v>7</v>
      </c>
      <c r="D1841" s="9" t="s">
        <v>94</v>
      </c>
      <c r="E1841" s="8" t="s">
        <v>3148</v>
      </c>
    </row>
    <row r="1842" s="2" customFormat="1" ht="22.5" customHeight="1" spans="1:5">
      <c r="A1842" s="9">
        <f>1840</f>
        <v>1840</v>
      </c>
      <c r="B1842" s="9" t="s">
        <v>3149</v>
      </c>
      <c r="C1842" s="9" t="s">
        <v>7</v>
      </c>
      <c r="D1842" s="9" t="s">
        <v>20</v>
      </c>
      <c r="E1842" s="8" t="s">
        <v>3150</v>
      </c>
    </row>
    <row r="1843" s="2" customFormat="1" ht="22.5" customHeight="1" spans="1:5">
      <c r="A1843" s="9">
        <f>1841</f>
        <v>1841</v>
      </c>
      <c r="B1843" s="9" t="s">
        <v>3151</v>
      </c>
      <c r="C1843" s="9" t="s">
        <v>7</v>
      </c>
      <c r="D1843" s="9" t="s">
        <v>20</v>
      </c>
      <c r="E1843" s="8" t="s">
        <v>268</v>
      </c>
    </row>
    <row r="1844" s="2" customFormat="1" ht="22.5" customHeight="1" spans="1:5">
      <c r="A1844" s="9">
        <f>1842</f>
        <v>1842</v>
      </c>
      <c r="B1844" s="9" t="s">
        <v>3152</v>
      </c>
      <c r="C1844" s="9" t="s">
        <v>7</v>
      </c>
      <c r="D1844" s="9" t="s">
        <v>94</v>
      </c>
      <c r="E1844" s="8" t="s">
        <v>3153</v>
      </c>
    </row>
    <row r="1845" s="2" customFormat="1" ht="22.5" customHeight="1" spans="1:5">
      <c r="A1845" s="9">
        <f>1843</f>
        <v>1843</v>
      </c>
      <c r="B1845" s="9" t="s">
        <v>3154</v>
      </c>
      <c r="C1845" s="9" t="s">
        <v>7</v>
      </c>
      <c r="D1845" s="9" t="s">
        <v>17</v>
      </c>
      <c r="E1845" s="8" t="s">
        <v>199</v>
      </c>
    </row>
    <row r="1846" s="2" customFormat="1" ht="22.5" customHeight="1" spans="1:5">
      <c r="A1846" s="9">
        <f>1844</f>
        <v>1844</v>
      </c>
      <c r="B1846" s="9" t="s">
        <v>3155</v>
      </c>
      <c r="C1846" s="9" t="s">
        <v>7</v>
      </c>
      <c r="D1846" s="9" t="s">
        <v>17</v>
      </c>
      <c r="E1846" s="8" t="s">
        <v>3156</v>
      </c>
    </row>
    <row r="1847" s="2" customFormat="1" ht="22.5" customHeight="1" spans="1:5">
      <c r="A1847" s="9">
        <f>1845</f>
        <v>1845</v>
      </c>
      <c r="B1847" s="9" t="s">
        <v>3157</v>
      </c>
      <c r="C1847" s="9" t="s">
        <v>7</v>
      </c>
      <c r="D1847" s="9" t="s">
        <v>14</v>
      </c>
      <c r="E1847" s="8" t="s">
        <v>3158</v>
      </c>
    </row>
    <row r="1848" s="2" customFormat="1" ht="22.5" customHeight="1" spans="1:5">
      <c r="A1848" s="9">
        <f>1846</f>
        <v>1846</v>
      </c>
      <c r="B1848" s="9" t="s">
        <v>3159</v>
      </c>
      <c r="C1848" s="9" t="s">
        <v>7</v>
      </c>
      <c r="D1848" s="9" t="s">
        <v>107</v>
      </c>
      <c r="E1848" s="8" t="s">
        <v>3160</v>
      </c>
    </row>
    <row r="1849" s="2" customFormat="1" ht="22.5" customHeight="1" spans="1:5">
      <c r="A1849" s="9">
        <f>1847</f>
        <v>1847</v>
      </c>
      <c r="B1849" s="9" t="s">
        <v>3161</v>
      </c>
      <c r="C1849" s="9" t="s">
        <v>7</v>
      </c>
      <c r="D1849" s="9" t="s">
        <v>47</v>
      </c>
      <c r="E1849" s="8" t="s">
        <v>1057</v>
      </c>
    </row>
    <row r="1850" s="2" customFormat="1" ht="22.5" customHeight="1" spans="1:5">
      <c r="A1850" s="9">
        <f>1848</f>
        <v>1848</v>
      </c>
      <c r="B1850" s="9" t="s">
        <v>3162</v>
      </c>
      <c r="C1850" s="9" t="s">
        <v>7</v>
      </c>
      <c r="D1850" s="9" t="s">
        <v>17</v>
      </c>
      <c r="E1850" s="8" t="s">
        <v>3163</v>
      </c>
    </row>
    <row r="1851" s="2" customFormat="1" ht="22.5" customHeight="1" spans="1:5">
      <c r="A1851" s="9">
        <f>1849</f>
        <v>1849</v>
      </c>
      <c r="B1851" s="9" t="s">
        <v>3164</v>
      </c>
      <c r="C1851" s="9" t="s">
        <v>7</v>
      </c>
      <c r="D1851" s="9" t="s">
        <v>34</v>
      </c>
      <c r="E1851" s="8" t="s">
        <v>3165</v>
      </c>
    </row>
    <row r="1852" s="2" customFormat="1" ht="22.5" customHeight="1" spans="1:5">
      <c r="A1852" s="9">
        <f>1850</f>
        <v>1850</v>
      </c>
      <c r="B1852" s="9" t="s">
        <v>3166</v>
      </c>
      <c r="C1852" s="9" t="s">
        <v>7</v>
      </c>
      <c r="D1852" s="9" t="s">
        <v>94</v>
      </c>
      <c r="E1852" s="8" t="s">
        <v>1411</v>
      </c>
    </row>
    <row r="1853" s="2" customFormat="1" ht="22.5" customHeight="1" spans="1:5">
      <c r="A1853" s="9">
        <f>1851</f>
        <v>1851</v>
      </c>
      <c r="B1853" s="9" t="s">
        <v>3167</v>
      </c>
      <c r="C1853" s="9" t="s">
        <v>7</v>
      </c>
      <c r="D1853" s="9" t="s">
        <v>17</v>
      </c>
      <c r="E1853" s="8" t="s">
        <v>3168</v>
      </c>
    </row>
    <row r="1854" s="2" customFormat="1" ht="22.5" customHeight="1" spans="1:5">
      <c r="A1854" s="9">
        <f>1852</f>
        <v>1852</v>
      </c>
      <c r="B1854" s="9" t="s">
        <v>3169</v>
      </c>
      <c r="C1854" s="9" t="s">
        <v>7</v>
      </c>
      <c r="D1854" s="9" t="s">
        <v>17</v>
      </c>
      <c r="E1854" s="8" t="s">
        <v>3170</v>
      </c>
    </row>
    <row r="1855" s="2" customFormat="1" ht="22.5" customHeight="1" spans="1:5">
      <c r="A1855" s="9">
        <f>1853</f>
        <v>1853</v>
      </c>
      <c r="B1855" s="9" t="s">
        <v>3171</v>
      </c>
      <c r="C1855" s="9" t="s">
        <v>7</v>
      </c>
      <c r="D1855" s="9" t="s">
        <v>17</v>
      </c>
      <c r="E1855" s="8" t="s">
        <v>1652</v>
      </c>
    </row>
    <row r="1856" s="2" customFormat="1" ht="22.5" customHeight="1" spans="1:5">
      <c r="A1856" s="9">
        <f>1854</f>
        <v>1854</v>
      </c>
      <c r="B1856" s="9" t="s">
        <v>3172</v>
      </c>
      <c r="C1856" s="9" t="s">
        <v>7</v>
      </c>
      <c r="D1856" s="9" t="s">
        <v>94</v>
      </c>
      <c r="E1856" s="8" t="s">
        <v>3173</v>
      </c>
    </row>
    <row r="1857" s="2" customFormat="1" ht="22.5" customHeight="1" spans="1:5">
      <c r="A1857" s="9">
        <f>1855</f>
        <v>1855</v>
      </c>
      <c r="B1857" s="9" t="s">
        <v>3174</v>
      </c>
      <c r="C1857" s="9" t="s">
        <v>7</v>
      </c>
      <c r="D1857" s="9" t="s">
        <v>17</v>
      </c>
      <c r="E1857" s="8" t="s">
        <v>3175</v>
      </c>
    </row>
    <row r="1858" s="2" customFormat="1" ht="22.5" customHeight="1" spans="1:5">
      <c r="A1858" s="9">
        <f>1856</f>
        <v>1856</v>
      </c>
      <c r="B1858" s="9" t="s">
        <v>3176</v>
      </c>
      <c r="C1858" s="9" t="s">
        <v>7</v>
      </c>
      <c r="D1858" s="9" t="s">
        <v>17</v>
      </c>
      <c r="E1858" s="8" t="s">
        <v>2547</v>
      </c>
    </row>
    <row r="1859" s="2" customFormat="1" ht="22.5" customHeight="1" spans="1:5">
      <c r="A1859" s="9">
        <f>1857</f>
        <v>1857</v>
      </c>
      <c r="B1859" s="9" t="s">
        <v>3177</v>
      </c>
      <c r="C1859" s="9" t="s">
        <v>7</v>
      </c>
      <c r="D1859" s="9" t="s">
        <v>26</v>
      </c>
      <c r="E1859" s="8" t="s">
        <v>3178</v>
      </c>
    </row>
    <row r="1860" s="2" customFormat="1" ht="22.5" customHeight="1" spans="1:5">
      <c r="A1860" s="9">
        <f>1858</f>
        <v>1858</v>
      </c>
      <c r="B1860" s="9" t="s">
        <v>3179</v>
      </c>
      <c r="C1860" s="9" t="s">
        <v>7</v>
      </c>
      <c r="D1860" s="9" t="s">
        <v>29</v>
      </c>
      <c r="E1860" s="8" t="s">
        <v>3180</v>
      </c>
    </row>
    <row r="1861" s="2" customFormat="1" ht="22.5" customHeight="1" spans="1:5">
      <c r="A1861" s="9">
        <f>1859</f>
        <v>1859</v>
      </c>
      <c r="B1861" s="9" t="s">
        <v>3181</v>
      </c>
      <c r="C1861" s="9" t="s">
        <v>7</v>
      </c>
      <c r="D1861" s="9" t="s">
        <v>17</v>
      </c>
      <c r="E1861" s="8" t="s">
        <v>2320</v>
      </c>
    </row>
    <row r="1862" s="2" customFormat="1" ht="22.5" customHeight="1" spans="1:5">
      <c r="A1862" s="9">
        <f>1860</f>
        <v>1860</v>
      </c>
      <c r="B1862" s="9" t="s">
        <v>3182</v>
      </c>
      <c r="C1862" s="9" t="s">
        <v>7</v>
      </c>
      <c r="D1862" s="9" t="s">
        <v>17</v>
      </c>
      <c r="E1862" s="8" t="s">
        <v>268</v>
      </c>
    </row>
    <row r="1863" s="2" customFormat="1" ht="22.5" customHeight="1" spans="1:5">
      <c r="A1863" s="9">
        <f>1861</f>
        <v>1861</v>
      </c>
      <c r="B1863" s="9" t="s">
        <v>3183</v>
      </c>
      <c r="C1863" s="9" t="s">
        <v>7</v>
      </c>
      <c r="D1863" s="9" t="s">
        <v>107</v>
      </c>
      <c r="E1863" s="8" t="s">
        <v>3184</v>
      </c>
    </row>
    <row r="1864" s="2" customFormat="1" ht="22.5" customHeight="1" spans="1:5">
      <c r="A1864" s="9">
        <f>1862</f>
        <v>1862</v>
      </c>
      <c r="B1864" s="9" t="s">
        <v>3185</v>
      </c>
      <c r="C1864" s="9" t="s">
        <v>7</v>
      </c>
      <c r="D1864" s="9" t="s">
        <v>59</v>
      </c>
      <c r="E1864" s="8" t="s">
        <v>268</v>
      </c>
    </row>
    <row r="1865" s="2" customFormat="1" ht="22.5" customHeight="1" spans="1:5">
      <c r="A1865" s="9">
        <f>1863</f>
        <v>1863</v>
      </c>
      <c r="B1865" s="9" t="s">
        <v>3186</v>
      </c>
      <c r="C1865" s="9" t="s">
        <v>7</v>
      </c>
      <c r="D1865" s="9" t="s">
        <v>14</v>
      </c>
      <c r="E1865" s="8" t="s">
        <v>1098</v>
      </c>
    </row>
    <row r="1866" s="2" customFormat="1" ht="22.5" customHeight="1" spans="1:5">
      <c r="A1866" s="9">
        <f>1864</f>
        <v>1864</v>
      </c>
      <c r="B1866" s="9" t="s">
        <v>3187</v>
      </c>
      <c r="C1866" s="9" t="s">
        <v>7</v>
      </c>
      <c r="D1866" s="9" t="s">
        <v>11</v>
      </c>
      <c r="E1866" s="8" t="s">
        <v>3188</v>
      </c>
    </row>
    <row r="1867" s="2" customFormat="1" ht="22.5" customHeight="1" spans="1:5">
      <c r="A1867" s="9">
        <f>1865</f>
        <v>1865</v>
      </c>
      <c r="B1867" s="9" t="s">
        <v>3189</v>
      </c>
      <c r="C1867" s="9" t="s">
        <v>7</v>
      </c>
      <c r="D1867" s="9" t="s">
        <v>26</v>
      </c>
      <c r="E1867" s="8" t="s">
        <v>3190</v>
      </c>
    </row>
    <row r="1868" s="2" customFormat="1" ht="22.5" customHeight="1" spans="1:5">
      <c r="A1868" s="9">
        <f>1866</f>
        <v>1866</v>
      </c>
      <c r="B1868" s="9" t="s">
        <v>3191</v>
      </c>
      <c r="C1868" s="9" t="s">
        <v>7</v>
      </c>
      <c r="D1868" s="9" t="s">
        <v>47</v>
      </c>
      <c r="E1868" s="8" t="s">
        <v>2611</v>
      </c>
    </row>
    <row r="1869" s="2" customFormat="1" ht="22.5" customHeight="1" spans="1:5">
      <c r="A1869" s="9">
        <f>1867</f>
        <v>1867</v>
      </c>
      <c r="B1869" s="9" t="s">
        <v>3192</v>
      </c>
      <c r="C1869" s="9" t="s">
        <v>7</v>
      </c>
      <c r="D1869" s="9" t="s">
        <v>94</v>
      </c>
      <c r="E1869" s="8" t="s">
        <v>1408</v>
      </c>
    </row>
    <row r="1870" s="2" customFormat="1" ht="22.5" customHeight="1" spans="1:5">
      <c r="A1870" s="9">
        <f>1868</f>
        <v>1868</v>
      </c>
      <c r="B1870" s="9" t="s">
        <v>3193</v>
      </c>
      <c r="C1870" s="9" t="s">
        <v>7</v>
      </c>
      <c r="D1870" s="9" t="s">
        <v>47</v>
      </c>
      <c r="E1870" s="8" t="s">
        <v>3194</v>
      </c>
    </row>
    <row r="1871" s="2" customFormat="1" ht="22.5" customHeight="1" spans="1:5">
      <c r="A1871" s="9">
        <f>1869</f>
        <v>1869</v>
      </c>
      <c r="B1871" s="9" t="s">
        <v>3195</v>
      </c>
      <c r="C1871" s="9" t="s">
        <v>7</v>
      </c>
      <c r="D1871" s="9" t="s">
        <v>26</v>
      </c>
      <c r="E1871" s="8" t="s">
        <v>3165</v>
      </c>
    </row>
    <row r="1872" s="2" customFormat="1" ht="22.5" customHeight="1" spans="1:5">
      <c r="A1872" s="9">
        <f>1870</f>
        <v>1870</v>
      </c>
      <c r="B1872" s="9" t="s">
        <v>3196</v>
      </c>
      <c r="C1872" s="9" t="s">
        <v>7</v>
      </c>
      <c r="D1872" s="9" t="s">
        <v>182</v>
      </c>
      <c r="E1872" s="8" t="s">
        <v>3197</v>
      </c>
    </row>
    <row r="1873" s="2" customFormat="1" ht="22.5" customHeight="1" spans="1:5">
      <c r="A1873" s="9">
        <f>1871</f>
        <v>1871</v>
      </c>
      <c r="B1873" s="9" t="s">
        <v>3198</v>
      </c>
      <c r="C1873" s="9" t="s">
        <v>7</v>
      </c>
      <c r="D1873" s="9" t="s">
        <v>170</v>
      </c>
      <c r="E1873" s="8" t="s">
        <v>3199</v>
      </c>
    </row>
    <row r="1874" s="2" customFormat="1" ht="22.5" customHeight="1" spans="1:5">
      <c r="A1874" s="9">
        <f>1872</f>
        <v>1872</v>
      </c>
      <c r="B1874" s="9" t="s">
        <v>3200</v>
      </c>
      <c r="C1874" s="9" t="s">
        <v>7</v>
      </c>
      <c r="D1874" s="9" t="s">
        <v>107</v>
      </c>
      <c r="E1874" s="8" t="s">
        <v>3201</v>
      </c>
    </row>
    <row r="1875" s="2" customFormat="1" ht="22.5" customHeight="1" spans="1:5">
      <c r="A1875" s="9">
        <f>1873</f>
        <v>1873</v>
      </c>
      <c r="B1875" s="9" t="s">
        <v>3202</v>
      </c>
      <c r="C1875" s="9" t="s">
        <v>7</v>
      </c>
      <c r="D1875" s="9" t="s">
        <v>23</v>
      </c>
      <c r="E1875" s="8" t="s">
        <v>3203</v>
      </c>
    </row>
    <row r="1876" s="2" customFormat="1" ht="22.5" customHeight="1" spans="1:5">
      <c r="A1876" s="9">
        <f>1874</f>
        <v>1874</v>
      </c>
      <c r="B1876" s="9" t="s">
        <v>3204</v>
      </c>
      <c r="C1876" s="9" t="s">
        <v>7</v>
      </c>
      <c r="D1876" s="9" t="s">
        <v>107</v>
      </c>
      <c r="E1876" s="8" t="s">
        <v>148</v>
      </c>
    </row>
    <row r="1877" s="2" customFormat="1" ht="22.5" customHeight="1" spans="1:5">
      <c r="A1877" s="9">
        <f>1875</f>
        <v>1875</v>
      </c>
      <c r="B1877" s="9" t="s">
        <v>3205</v>
      </c>
      <c r="C1877" s="9" t="s">
        <v>7</v>
      </c>
      <c r="D1877" s="9" t="s">
        <v>20</v>
      </c>
      <c r="E1877" s="8" t="s">
        <v>108</v>
      </c>
    </row>
    <row r="1878" s="2" customFormat="1" ht="22.5" customHeight="1" spans="1:5">
      <c r="A1878" s="9">
        <f>1876</f>
        <v>1876</v>
      </c>
      <c r="B1878" s="9" t="s">
        <v>3206</v>
      </c>
      <c r="C1878" s="9" t="s">
        <v>7</v>
      </c>
      <c r="D1878" s="9" t="s">
        <v>20</v>
      </c>
      <c r="E1878" s="8" t="s">
        <v>3207</v>
      </c>
    </row>
  </sheetData>
  <mergeCells count="1">
    <mergeCell ref="A1:E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高梁</cp:lastModifiedBy>
  <dcterms:created xsi:type="dcterms:W3CDTF">2017-06-26T15:13:00Z</dcterms:created>
  <dcterms:modified xsi:type="dcterms:W3CDTF">2023-11-06T08:21:56Z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1906F9CB16824B27A91CDBBC6AEE2B7D_13</vt:lpwstr>
  </property>
</Properties>
</file>