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activeTab="2"/>
  </bookViews>
  <sheets>
    <sheet name="附表1" sheetId="2" r:id="rId1"/>
    <sheet name="附表2" sheetId="3" r:id="rId2"/>
    <sheet name="附表3供应计划汇总" sheetId="7" r:id="rId3"/>
    <sheet name="附表4储备计划" sheetId="9" r:id="rId4"/>
    <sheet name="Sheet1" sheetId="10" state="hidden" r:id="rId5"/>
    <sheet name="Sheet2" sheetId="11" state="hidden" r:id="rId6"/>
  </sheets>
  <externalReferences>
    <externalReference r:id="rId7"/>
  </externalReferences>
  <definedNames>
    <definedName name="_xlnm._FilterDatabase" localSheetId="2" hidden="1">附表3供应计划汇总!$A$2:$Z$63</definedName>
    <definedName name="_xlnm.Print_Area" localSheetId="0">附表1!$A$1:$N$6</definedName>
    <definedName name="_xlnm.Print_Area" localSheetId="1">附表2!$A$1:$M$6</definedName>
    <definedName name="_xlnm.Print_Area" localSheetId="2">附表3供应计划汇总!$A$1:$L$63</definedName>
    <definedName name="_xlnm.Print_Titles" localSheetId="2">附表3供应计划汇总!$1:$2</definedName>
  </definedNames>
  <calcPr calcId="144525"/>
</workbook>
</file>

<file path=xl/sharedStrings.xml><?xml version="1.0" encoding="utf-8"?>
<sst xmlns="http://schemas.openxmlformats.org/spreadsheetml/2006/main" count="628" uniqueCount="198">
  <si>
    <r>
      <rPr>
        <sz val="18"/>
        <color theme="1"/>
        <rFont val="黑体"/>
        <charset val="134"/>
      </rPr>
      <t>附表</t>
    </r>
    <r>
      <rPr>
        <sz val="18"/>
        <color indexed="8"/>
        <rFont val="Times New Roman"/>
        <charset val="134"/>
      </rPr>
      <t xml:space="preserve">1 </t>
    </r>
    <r>
      <rPr>
        <sz val="18"/>
        <color indexed="8"/>
        <rFont val="黑体"/>
        <charset val="134"/>
      </rPr>
      <t>灵璧县</t>
    </r>
    <r>
      <rPr>
        <sz val="18"/>
        <color indexed="8"/>
        <rFont val="Times New Roman"/>
        <charset val="134"/>
      </rPr>
      <t>2023</t>
    </r>
    <r>
      <rPr>
        <sz val="18"/>
        <color indexed="8"/>
        <rFont val="黑体"/>
        <charset val="134"/>
      </rPr>
      <t>年度国有建设用地供应计划表</t>
    </r>
  </si>
  <si>
    <t xml:space="preserve">  用途</t>
  </si>
  <si>
    <t>合计</t>
  </si>
  <si>
    <t>商服用地</t>
  </si>
  <si>
    <t>工矿仓储用地</t>
  </si>
  <si>
    <t>住宅用地</t>
  </si>
  <si>
    <t>公共管理与公共服务用地</t>
  </si>
  <si>
    <t>交通运输用地</t>
  </si>
  <si>
    <t>水域及水利设施用地</t>
  </si>
  <si>
    <t>特殊用地</t>
  </si>
  <si>
    <t>名称</t>
  </si>
  <si>
    <t>小计</t>
  </si>
  <si>
    <t>保障性住房用地</t>
  </si>
  <si>
    <t>各类棚户区改造用地</t>
  </si>
  <si>
    <t>公共租赁房用地</t>
  </si>
  <si>
    <t>限价房和90㎡以下中小套型商品房用地</t>
  </si>
  <si>
    <t>其他商品房用地</t>
  </si>
  <si>
    <t>灵璧县</t>
  </si>
  <si>
    <r>
      <rPr>
        <sz val="18"/>
        <color theme="1"/>
        <rFont val="黑体"/>
        <charset val="134"/>
      </rPr>
      <t>附表</t>
    </r>
    <r>
      <rPr>
        <sz val="18"/>
        <color indexed="8"/>
        <rFont val="Times New Roman"/>
        <charset val="134"/>
      </rPr>
      <t xml:space="preserve">2 </t>
    </r>
    <r>
      <rPr>
        <sz val="18"/>
        <color indexed="8"/>
        <rFont val="黑体"/>
        <charset val="134"/>
      </rPr>
      <t>灵璧县</t>
    </r>
    <r>
      <rPr>
        <sz val="18"/>
        <color indexed="8"/>
        <rFont val="Times New Roman"/>
        <charset val="134"/>
      </rPr>
      <t>2023</t>
    </r>
    <r>
      <rPr>
        <sz val="18"/>
        <color indexed="8"/>
        <rFont val="黑体"/>
        <charset val="134"/>
      </rPr>
      <t>年住宅用地供应计划表</t>
    </r>
  </si>
  <si>
    <t>供地总量</t>
  </si>
  <si>
    <t>保障性安居工程用地</t>
  </si>
  <si>
    <t>商品住房用地</t>
  </si>
  <si>
    <r>
      <rPr>
        <sz val="9"/>
        <rFont val="宋体"/>
        <charset val="134"/>
      </rPr>
      <t>保障性安居工程和中小套型商品房用地占比（</t>
    </r>
    <r>
      <rPr>
        <sz val="9"/>
        <rFont val="Times New Roman"/>
        <charset val="134"/>
      </rPr>
      <t>%</t>
    </r>
    <r>
      <rPr>
        <sz val="9"/>
        <rFont val="宋体"/>
        <charset val="134"/>
      </rPr>
      <t>）</t>
    </r>
  </si>
  <si>
    <t>公共租赁房</t>
  </si>
  <si>
    <t>限价商品房</t>
  </si>
  <si>
    <t>廉租房</t>
  </si>
  <si>
    <t>经济适用房</t>
  </si>
  <si>
    <t>中小套型商品住房</t>
  </si>
  <si>
    <t>总计</t>
  </si>
  <si>
    <t>虽然2015以后百分之70%比例不再参与考核，但建议从县局层面咨询下市里：是否把商品房的中小套型比例明确下，以提高比例。</t>
  </si>
  <si>
    <r>
      <t>附表3 灵璧县2023年度</t>
    </r>
    <r>
      <rPr>
        <sz val="16"/>
        <color rgb="FF000000"/>
        <rFont val="宋体"/>
        <charset val="134"/>
      </rPr>
      <t>国有建设用地供应计划目录</t>
    </r>
  </si>
  <si>
    <t>序号</t>
  </si>
  <si>
    <t>批次名称/上报需求</t>
  </si>
  <si>
    <t>地块名称</t>
  </si>
  <si>
    <t>供地方式</t>
  </si>
  <si>
    <t>规划用途</t>
  </si>
  <si>
    <t>地块面积
（公顷）</t>
  </si>
  <si>
    <t>地块面积
（亩）</t>
  </si>
  <si>
    <t>土地来源</t>
  </si>
  <si>
    <t>权属性质</t>
  </si>
  <si>
    <t>用地位置</t>
  </si>
  <si>
    <t>备注</t>
  </si>
  <si>
    <t>说明</t>
  </si>
  <si>
    <t>工业</t>
  </si>
  <si>
    <t>商服</t>
  </si>
  <si>
    <t>商品房</t>
  </si>
  <si>
    <t>其中中小套型</t>
  </si>
  <si>
    <t>灵璧县2022年第1\2\3批次城镇、集镇和村庄建设用地</t>
  </si>
  <si>
    <t>灵璧县灵城镇及各乡镇幼儿园改（扩建）项目</t>
  </si>
  <si>
    <t>划拨</t>
  </si>
  <si>
    <t>存量</t>
  </si>
  <si>
    <t>国有</t>
  </si>
  <si>
    <t>商住/住宅用地细化问题：
1.商业比例多少；
2.确认下住宅性质，包括（1）商品房、（2）棚户区改造用地、（3）经济适用房、（4）廉租房、（5）公共租赁房、（6）限价商品房或其它；
3.若是商品房，明确中小套型住房占用比例；若是棚户区改造用地，明确非中小套商品房占比。
张主任回复：
1、商业比例10%左右
2、安置房两块，已在备注栏填写，
3、商品房现在中小套比例现在在土地出让的时候，不作硬性规定，现在国有土地出让合同中的内容，都是建筑面积，不对套内面积进行规定。目前房屋的建筑面积，多数在110平方米以上。</t>
  </si>
  <si>
    <t>灵璧县2022年第7批次城镇和村镇建设用地（成片开发）</t>
  </si>
  <si>
    <t>住宅用地（成片开发）</t>
  </si>
  <si>
    <t>出让</t>
  </si>
  <si>
    <t>工矿仓储用地（成片开发）</t>
  </si>
  <si>
    <t>交通运输用地（成片开发）</t>
  </si>
  <si>
    <t>白马山路</t>
  </si>
  <si>
    <t>云台山路</t>
  </si>
  <si>
    <t>三山路、运河路</t>
  </si>
  <si>
    <t>商业</t>
  </si>
  <si>
    <t>绿化用地（成片开发）</t>
  </si>
  <si>
    <t>商业、住宅</t>
  </si>
  <si>
    <t xml:space="preserve">灵璧县2022年第5批次城镇、集镇和村庄建设用地 </t>
  </si>
  <si>
    <t>杨疃邱庙养老院、渔沟养老院、冯庙养老院以及黄湾敬老院项目</t>
  </si>
  <si>
    <t>杨疃镇卫生院</t>
  </si>
  <si>
    <t>杨疃、虞姬、娄庄长集、大庙小徐、下楼蔡塘、大路陈场、高楼、向阳官庄、尹集马楼水厂建设项目</t>
  </si>
  <si>
    <t>交通运输用地（武当山路、建设北路、市政道路、唐山路、弋江路）</t>
  </si>
  <si>
    <t>灵璧县2022年第8批次城镇建设用地</t>
  </si>
  <si>
    <t>公园绿地、防护绿地（成片开发）</t>
  </si>
  <si>
    <t>灵璧经济开发区电商园（成片开发）</t>
  </si>
  <si>
    <t>安徽富康旅游箱包（成片开发）</t>
  </si>
  <si>
    <t>安徽富檀针织（成片开发）</t>
  </si>
  <si>
    <t>教育用地（成片开发）</t>
  </si>
  <si>
    <t>教育用地</t>
  </si>
  <si>
    <t>灵璧火车站（成片开发）</t>
  </si>
  <si>
    <t>广场用地（成片开发）</t>
  </si>
  <si>
    <t>建设北路（成片开发）</t>
  </si>
  <si>
    <t>汴河路、古汴路、规划支路、京渠西路（成片开发）</t>
  </si>
  <si>
    <t>灵璧经济开发区北部园区路网</t>
  </si>
  <si>
    <t>平山路（成片开发）</t>
  </si>
  <si>
    <t>三注山路、运河路（成片开发）</t>
  </si>
  <si>
    <t>潼郡路、文豪路、项王路（成片开发）</t>
  </si>
  <si>
    <t>迎宾大道、虞姬大道、长安路、长江路（成片开发）</t>
  </si>
  <si>
    <t>灵璧县2022年第5批次（增减挂钩）城镇和村庄建设用地</t>
  </si>
  <si>
    <t>灵璧经济开发区新型铝材产业园项目</t>
  </si>
  <si>
    <t>灵璧县2022年第8批次（增减挂钩）城镇和村庄建设用地</t>
  </si>
  <si>
    <t>灵璧县重点工程建设管理指挥中心</t>
  </si>
  <si>
    <t>双拥路暨中心沟西延项目</t>
  </si>
  <si>
    <t>灵璧县住房和城乡建设局</t>
  </si>
  <si>
    <t>长江路道路工程（武当山路—凤山大道）</t>
  </si>
  <si>
    <t>迎宾大道北延（嫩江路—黄河路）</t>
  </si>
  <si>
    <t>弋江路中段（迎宾大道—建设北路）</t>
  </si>
  <si>
    <t>双河西路（滨河路—金山路）</t>
  </si>
  <si>
    <t>潼河路（三山路—鲍虞路）</t>
  </si>
  <si>
    <t>闫河路（平山路—三山路）</t>
  </si>
  <si>
    <t>长安路（罗河西路—规划道路）</t>
  </si>
  <si>
    <t>灵璧经济开发区</t>
  </si>
  <si>
    <t>武当山路南延北延</t>
  </si>
  <si>
    <t>增量</t>
  </si>
  <si>
    <t>岳河路</t>
  </si>
  <si>
    <t>马山路</t>
  </si>
  <si>
    <t>国能神皖（灵璧）新能源发展有限公司</t>
  </si>
  <si>
    <t>国能灵璧澄沟风电场 二期项目</t>
  </si>
  <si>
    <t>2023年10月</t>
  </si>
  <si>
    <t>土地储备中心拟收储土地</t>
  </si>
  <si>
    <t>灵璧一中东侧地块</t>
  </si>
  <si>
    <t>凌山路东侧、湖光路南侧</t>
  </si>
  <si>
    <t>实小平山路校区北侧地块</t>
  </si>
  <si>
    <t>平山路东侧、界洪河路南侧</t>
  </si>
  <si>
    <t>灵璧二中北侧地块</t>
  </si>
  <si>
    <t>渭河路南侧、迎宾大道西侧</t>
  </si>
  <si>
    <t>K25东侧地块</t>
  </si>
  <si>
    <t>平山路东侧、新河路南侧</t>
  </si>
  <si>
    <t>JG1-A</t>
  </si>
  <si>
    <t>新河路南侧、磬山北路东侧</t>
  </si>
  <si>
    <t>雨鑫板材二期</t>
  </si>
  <si>
    <t>铝型材项目用地南侧、建设北路东侧</t>
  </si>
  <si>
    <t>铝型材项目</t>
  </si>
  <si>
    <t>源河路南侧、建设北路东侧</t>
  </si>
  <si>
    <t>江宸新能源项目</t>
  </si>
  <si>
    <t>北部开发区</t>
  </si>
  <si>
    <t>兴程预制菜项目</t>
  </si>
  <si>
    <t>滦河路南侧、凤山大道西侧</t>
  </si>
  <si>
    <t>轴承产业园A区</t>
  </si>
  <si>
    <t>武当山路西侧、濉河路南侧</t>
  </si>
  <si>
    <t>武当山路西侧、长江路北侧</t>
  </si>
  <si>
    <t>丽景农贸市场</t>
  </si>
  <si>
    <t>新河路北侧、薄山路西侧</t>
  </si>
  <si>
    <t>奇石公园南侧地块</t>
  </si>
  <si>
    <t>奇石大道与滨河路东南角</t>
  </si>
  <si>
    <t>K35-03地块</t>
  </si>
  <si>
    <t>滨河路东侧、罗河西路南侧</t>
  </si>
  <si>
    <t>刘尧棚改安置地</t>
  </si>
  <si>
    <t>三山路东侧，解放路南侧</t>
  </si>
  <si>
    <t>K36-04地块</t>
  </si>
  <si>
    <t>滨河路东侧、规划支路南侧</t>
  </si>
  <si>
    <t>K36-08地块</t>
  </si>
  <si>
    <t>滨河路东侧、汴河路北侧</t>
  </si>
  <si>
    <t>附表4：灵璧县2023年度国有土地储备计划表</t>
  </si>
  <si>
    <t>地块位置</t>
  </si>
  <si>
    <t xml:space="preserve">面积
（亩）       </t>
  </si>
  <si>
    <t>备 注</t>
  </si>
  <si>
    <t>部分集体</t>
  </si>
  <si>
    <t xml:space="preserve">面积（亩）       </t>
  </si>
  <si>
    <t>年内是否一级开发</t>
  </si>
  <si>
    <t>预估收储成本（万元）</t>
  </si>
  <si>
    <t>储备性质</t>
  </si>
  <si>
    <t>年内是否  供应</t>
  </si>
  <si>
    <t>规划容积率</t>
  </si>
  <si>
    <t>管护方式</t>
  </si>
  <si>
    <t>丽景B区</t>
  </si>
  <si>
    <t>凌山路东侧、唐河路南侧</t>
  </si>
  <si>
    <t>商住</t>
  </si>
  <si>
    <t>是</t>
  </si>
  <si>
    <t>入库储备</t>
  </si>
  <si>
    <t>1.0≤R≤2.2</t>
  </si>
  <si>
    <t>自行管护</t>
  </si>
  <si>
    <t>中医院西北侧地块</t>
  </si>
  <si>
    <t>平山路东二号地块-A</t>
  </si>
  <si>
    <t>三山路东侧、灵璧农产品批发市场南侧</t>
  </si>
  <si>
    <t>——</t>
  </si>
  <si>
    <t>平山路东二号地块-B</t>
  </si>
  <si>
    <t>解放路北、三山路东侧</t>
  </si>
  <si>
    <t>平山路东二号地块-C</t>
  </si>
  <si>
    <t>解放路北、黄山路西侧</t>
  </si>
  <si>
    <t>住宅</t>
  </si>
  <si>
    <t>机械装备产业园一期</t>
  </si>
  <si>
    <t>长江路北侧、建设北路西侧</t>
  </si>
  <si>
    <t>R≥1.2</t>
  </si>
  <si>
    <t>汉浩智能设备制造二期</t>
  </si>
  <si>
    <t>长江路北侧、红石山路东侧</t>
  </si>
  <si>
    <t>冷链物流</t>
  </si>
  <si>
    <t>红石山路东侧、岳河路北侧</t>
  </si>
  <si>
    <t>建筑垃圾资源化利用</t>
  </si>
  <si>
    <t>禅堂镇大吴村运粮河东侧</t>
  </si>
  <si>
    <t>雨鑫木业二期</t>
  </si>
  <si>
    <t>睢河路南侧、建设北路东侧</t>
  </si>
  <si>
    <t>JG1-B</t>
  </si>
  <si>
    <t>园亭路北侧、李家沟西侧</t>
  </si>
  <si>
    <t>JGI-C</t>
  </si>
  <si>
    <t>新河路南侧、建设北路西侧</t>
  </si>
  <si>
    <t>K35-37菜市场</t>
  </si>
  <si>
    <t>罗河路南侧、唐山路东侧</t>
  </si>
  <si>
    <t>部分存量</t>
  </si>
  <si>
    <t>灵璧二中北侧安置地块</t>
  </si>
  <si>
    <t>1.7≤R≤2.2</t>
  </si>
  <si>
    <t>安置</t>
  </si>
  <si>
    <t>城东安置地块</t>
  </si>
  <si>
    <t>合计1</t>
  </si>
  <si>
    <t>区片名称</t>
  </si>
  <si>
    <t>地块个数</t>
  </si>
  <si>
    <t>面积（公顷）</t>
  </si>
  <si>
    <t>面积（亩）</t>
  </si>
  <si>
    <t>北部经开区</t>
  </si>
  <si>
    <t>县主城区</t>
  </si>
  <si>
    <t>北部经开区5宗、规模855亩、占比48.63%；县主城区11宗、规模903亩、占比51.37%。</t>
  </si>
</sst>
</file>

<file path=xl/styles.xml><?xml version="1.0" encoding="utf-8"?>
<styleSheet xmlns="http://schemas.openxmlformats.org/spreadsheetml/2006/main">
  <numFmts count="9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00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);[Red]\(0.00\)"/>
    <numFmt numFmtId="179" formatCode="0.0000_);[Red]\(0.0000\)"/>
    <numFmt numFmtId="180" formatCode="#0.0000"/>
  </numFmts>
  <fonts count="5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仿宋"/>
      <charset val="134"/>
    </font>
    <font>
      <sz val="10.5"/>
      <color theme="1"/>
      <name val="Calibri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6"/>
      <color theme="1"/>
      <name val="宋体"/>
      <charset val="134"/>
    </font>
    <font>
      <sz val="10"/>
      <name val="等线"/>
      <charset val="134"/>
      <scheme val="minor"/>
    </font>
    <font>
      <sz val="12"/>
      <name val="宋体"/>
      <charset val="134"/>
    </font>
    <font>
      <sz val="8"/>
      <color theme="4" tint="-0.249977111117893"/>
      <name val="宋体"/>
      <charset val="134"/>
    </font>
    <font>
      <sz val="12"/>
      <color theme="1"/>
      <name val="等线"/>
      <charset val="134"/>
      <scheme val="minor"/>
    </font>
    <font>
      <sz val="9"/>
      <name val="宋体"/>
      <charset val="134"/>
    </font>
    <font>
      <sz val="10.5"/>
      <color rgb="FF000000"/>
      <name val="宋体"/>
      <charset val="134"/>
    </font>
    <font>
      <sz val="18"/>
      <color theme="1"/>
      <name val="黑体"/>
      <charset val="134"/>
    </font>
    <font>
      <sz val="9"/>
      <name val="Times New Roman"/>
      <charset val="134"/>
    </font>
    <font>
      <sz val="8"/>
      <color rgb="FFFF0000"/>
      <name val="等线"/>
      <charset val="134"/>
      <scheme val="minor"/>
    </font>
    <font>
      <sz val="10.5"/>
      <color rgb="FF000000"/>
      <name val="Times New Roman"/>
      <charset val="134"/>
    </font>
    <font>
      <sz val="10.5"/>
      <color theme="1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6"/>
      <color rgb="FF000000"/>
      <name val="宋体"/>
      <charset val="134"/>
    </font>
    <font>
      <sz val="18"/>
      <color indexed="8"/>
      <name val="Times New Roman"/>
      <charset val="134"/>
    </font>
    <font>
      <sz val="18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1" fillId="7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29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4" borderId="27" applyNumberFormat="0" applyAlignment="0" applyProtection="0">
      <alignment vertical="center"/>
    </xf>
    <xf numFmtId="0" fontId="43" fillId="4" borderId="28" applyNumberFormat="0" applyAlignment="0" applyProtection="0">
      <alignment vertical="center"/>
    </xf>
    <xf numFmtId="0" fontId="45" fillId="25" borderId="33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31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3" fillId="0" borderId="0" xfId="0" applyFont="1" applyFill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177" fontId="20" fillId="0" borderId="0" xfId="0" applyNumberFormat="1" applyFont="1" applyFill="1">
      <alignment vertical="center"/>
    </xf>
    <xf numFmtId="0" fontId="20" fillId="0" borderId="0" xfId="0" applyFont="1" applyFill="1">
      <alignment vertical="center"/>
    </xf>
    <xf numFmtId="0" fontId="0" fillId="0" borderId="17" xfId="0" applyBorder="1">
      <alignment vertical="center"/>
    </xf>
    <xf numFmtId="0" fontId="0" fillId="0" borderId="18" xfId="0" applyNumberFormat="1" applyBorder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NumberFormat="1" applyBorder="1">
      <alignment vertical="center"/>
    </xf>
    <xf numFmtId="57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7" fontId="0" fillId="0" borderId="0" xfId="0" applyNumberFormat="1" applyFill="1">
      <alignment vertical="center"/>
    </xf>
    <xf numFmtId="177" fontId="17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13" fillId="3" borderId="0" xfId="0" applyFont="1" applyFill="1">
      <alignment vertical="center"/>
    </xf>
    <xf numFmtId="179" fontId="0" fillId="0" borderId="0" xfId="0" applyNumberFormat="1" applyFill="1">
      <alignment vertical="center"/>
    </xf>
    <xf numFmtId="0" fontId="23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79" fontId="24" fillId="0" borderId="1" xfId="0" applyNumberFormat="1" applyFont="1" applyBorder="1" applyAlignment="1">
      <alignment horizontal="center" vertical="center" wrapText="1"/>
    </xf>
    <xf numFmtId="17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0" fontId="24" fillId="0" borderId="1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center" vertical="center" wrapText="1"/>
    </xf>
    <xf numFmtId="179" fontId="26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80" fontId="0" fillId="0" borderId="0" xfId="0" applyNumberFormat="1" applyFill="1">
      <alignment vertical="center"/>
    </xf>
    <xf numFmtId="179" fontId="0" fillId="0" borderId="0" xfId="0" applyNumberFormat="1">
      <alignment vertical="center"/>
    </xf>
    <xf numFmtId="10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27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0" fontId="2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土地收储用途结构</a:t>
            </a:r>
            <a:endParaRPr lang="zh-CN" altLang="en-US"/>
          </a:p>
        </c:rich>
      </c:tx>
      <c:layout/>
      <c:overlay val="0"/>
    </c:title>
    <c:autoTitleDeleted val="0"/>
    <c:view3D>
      <c:rotX val="3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0"/>
          <c:dPt>
            <c:idx val="0"/>
            <c:bubble3D val="0"/>
            <c:explosion val="11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explosion val="2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</c:spPr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Sheet2!$A$1:$A$4</c:f>
              <c:strCache>
                <c:ptCount val="4"/>
                <c:pt idx="0">
                  <c:v>工业</c:v>
                </c:pt>
                <c:pt idx="1">
                  <c:v>商业</c:v>
                </c:pt>
                <c:pt idx="2">
                  <c:v>商住</c:v>
                </c:pt>
                <c:pt idx="3">
                  <c:v>住宅</c:v>
                </c:pt>
              </c:strCache>
            </c:strRef>
          </c:cat>
          <c:val>
            <c:numRef>
              <c:f>Sheet2!$B$1:$B$4</c:f>
              <c:numCache>
                <c:formatCode>0.00_ </c:formatCode>
                <c:ptCount val="4"/>
                <c:pt idx="0">
                  <c:v>57</c:v>
                </c:pt>
                <c:pt idx="1">
                  <c:v>6.6</c:v>
                </c:pt>
                <c:pt idx="2">
                  <c:v>49.9333333333333</c:v>
                </c:pt>
                <c:pt idx="3">
                  <c:v>3.66666666666667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800" b="1" i="0" baseline="0"/>
              <a:t>各用途</a:t>
            </a:r>
            <a:r>
              <a:rPr lang="zh-CN" sz="1800" b="1" i="0" baseline="0"/>
              <a:t>土地收储</a:t>
            </a:r>
            <a:r>
              <a:rPr lang="zh-CN" altLang="en-US" sz="1800" b="1" i="0" baseline="0"/>
              <a:t>规模</a:t>
            </a:r>
            <a:endParaRPr lang="zh-CN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1668570442234"/>
          <c:y val="0.195160500334948"/>
          <c:w val="0.797276839427953"/>
          <c:h val="0.51958137032034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Sheet2!$A$1:$A$4</c:f>
              <c:strCache>
                <c:ptCount val="4"/>
                <c:pt idx="0">
                  <c:v>工业</c:v>
                </c:pt>
                <c:pt idx="1">
                  <c:v>商业</c:v>
                </c:pt>
                <c:pt idx="2">
                  <c:v>商住</c:v>
                </c:pt>
                <c:pt idx="3">
                  <c:v>住宅</c:v>
                </c:pt>
              </c:strCache>
            </c:strRef>
          </c:cat>
          <c:val>
            <c:numRef>
              <c:f>Sheet2!$B$1:$B$4</c:f>
              <c:numCache>
                <c:formatCode>0.00_ </c:formatCode>
                <c:ptCount val="4"/>
                <c:pt idx="0">
                  <c:v>57</c:v>
                </c:pt>
                <c:pt idx="1">
                  <c:v>6.6</c:v>
                </c:pt>
                <c:pt idx="2">
                  <c:v>49.9333333333333</c:v>
                </c:pt>
                <c:pt idx="3">
                  <c:v>3.66666666666667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90336"/>
        <c:axId val="122442880"/>
      </c:barChart>
      <c:catAx>
        <c:axId val="1009903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22442880"/>
        <c:crosses val="autoZero"/>
        <c:auto val="1"/>
        <c:lblAlgn val="ctr"/>
        <c:lblOffset val="100"/>
        <c:noMultiLvlLbl val="0"/>
      </c:catAx>
      <c:valAx>
        <c:axId val="122442880"/>
        <c:scaling>
          <c:orientation val="minMax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单位：公顷</a:t>
                </a:r>
                <a:endParaRPr lang="zh-CN" altLang="en-US"/>
              </a:p>
            </c:rich>
          </c:tx>
          <c:layout/>
          <c:overlay val="0"/>
        </c:title>
        <c:numFmt formatCode="0.00_ 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009903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sz="1800" b="1" i="0" baseline="0"/>
              <a:t>区片结构图</a:t>
            </a:r>
            <a:endParaRPr lang="zh-CN"/>
          </a:p>
        </c:rich>
      </c:tx>
      <c:layout>
        <c:manualLayout>
          <c:xMode val="edge"/>
          <c:yMode val="edge"/>
          <c:x val="0.391666666666667"/>
          <c:y val="0.0694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2458223972004"/>
          <c:y val="0.21446741032371"/>
          <c:w val="0.420083552055993"/>
          <c:h val="0.700139253426655"/>
        </c:manualLayout>
      </c:layout>
      <c:doughnut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Sheet2!$Q$20:$Q$21</c:f>
              <c:strCache>
                <c:ptCount val="2"/>
                <c:pt idx="0">
                  <c:v>北部经开区</c:v>
                </c:pt>
                <c:pt idx="1">
                  <c:v>县主城区</c:v>
                </c:pt>
              </c:strCache>
            </c:strRef>
          </c:cat>
          <c:val>
            <c:numRef>
              <c:f>Sheet2!$T$20:$T$21</c:f>
              <c:numCache>
                <c:formatCode>0.00_ </c:formatCode>
                <c:ptCount val="2"/>
                <c:pt idx="0">
                  <c:v>855</c:v>
                </c:pt>
                <c:pt idx="1">
                  <c:v>903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effectLst>
          <a:outerShdw blurRad="50800" dist="38100" algn="l" rotWithShape="0">
            <a:prstClr val="black">
              <a:alpha val="40000"/>
            </a:prst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571500</xdr:colOff>
      <xdr:row>4</xdr:row>
      <xdr:rowOff>151839</xdr:rowOff>
    </xdr:from>
    <xdr:to>
      <xdr:col>11</xdr:col>
      <xdr:colOff>9525</xdr:colOff>
      <xdr:row>18</xdr:row>
      <xdr:rowOff>19050</xdr:rowOff>
    </xdr:to>
    <xdr:graphicFrame>
      <xdr:nvGraphicFramePr>
        <xdr:cNvPr id="2" name="图表 1"/>
        <xdr:cNvGraphicFramePr/>
      </xdr:nvGraphicFramePr>
      <xdr:xfrm>
        <a:off x="4162425" y="837565"/>
        <a:ext cx="3552825" cy="226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371475</xdr:colOff>
      <xdr:row>21</xdr:row>
      <xdr:rowOff>85725</xdr:rowOff>
    </xdr:from>
    <xdr:to>
      <xdr:col>11</xdr:col>
      <xdr:colOff>95250</xdr:colOff>
      <xdr:row>34</xdr:row>
      <xdr:rowOff>133350</xdr:rowOff>
    </xdr:to>
    <xdr:graphicFrame>
      <xdr:nvGraphicFramePr>
        <xdr:cNvPr id="3" name="图表 2"/>
        <xdr:cNvGraphicFramePr/>
      </xdr:nvGraphicFramePr>
      <xdr:xfrm>
        <a:off x="3276600" y="3686175"/>
        <a:ext cx="4524375" cy="23431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657225</xdr:colOff>
      <xdr:row>3</xdr:row>
      <xdr:rowOff>28575</xdr:rowOff>
    </xdr:from>
    <xdr:to>
      <xdr:col>19</xdr:col>
      <xdr:colOff>428625</xdr:colOff>
      <xdr:row>19</xdr:row>
      <xdr:rowOff>28575</xdr:rowOff>
    </xdr:to>
    <xdr:graphicFrame>
      <xdr:nvGraphicFramePr>
        <xdr:cNvPr id="6" name="图表 5"/>
        <xdr:cNvGraphicFramePr/>
      </xdr:nvGraphicFramePr>
      <xdr:xfrm>
        <a:off x="9048750" y="5429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32802\Desktop\2023&#24180;&#20379;&#22320;&#35745;&#21010;\2023&#24180;&#20379;&#22320;&#35745;&#21010;\2023&#24180;&#20379;&#22320;&#35745;&#21010;\&#22320;&#22359;&#34920;--&#20379;&#24212;&#35745;&#21010;\6.&#22320;&#22359;&#23545;&#24212;&#39033;&#30446;&#24773;&#20917;--&#28789;&#29863;&#21439;6&#20010;&#25209;&#27425;20230128&#22788;&#2970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次用地"/>
      <sheetName val="Sheet2"/>
      <sheetName val="灵璧县重点工程建设管理指挥中心"/>
      <sheetName val="住建局"/>
      <sheetName val="经济开发区"/>
    </sheetNames>
    <sheetDataSet>
      <sheetData sheetId="0">
        <row r="3">
          <cell r="G3">
            <v>0.8805</v>
          </cell>
        </row>
        <row r="4">
          <cell r="G4">
            <v>2.3955</v>
          </cell>
        </row>
        <row r="5">
          <cell r="G5">
            <v>2.289</v>
          </cell>
        </row>
        <row r="6">
          <cell r="G6">
            <v>1.551</v>
          </cell>
        </row>
        <row r="7">
          <cell r="G7">
            <v>2.1585</v>
          </cell>
        </row>
        <row r="8">
          <cell r="G8">
            <v>7.629</v>
          </cell>
        </row>
        <row r="9">
          <cell r="G9">
            <v>0.897</v>
          </cell>
        </row>
        <row r="10">
          <cell r="G10">
            <v>1.968</v>
          </cell>
        </row>
        <row r="11">
          <cell r="G11">
            <v>0.9015</v>
          </cell>
        </row>
        <row r="12">
          <cell r="G12">
            <v>1.494</v>
          </cell>
        </row>
        <row r="13">
          <cell r="G13">
            <v>1.233</v>
          </cell>
        </row>
        <row r="14">
          <cell r="G14">
            <v>2.205</v>
          </cell>
        </row>
        <row r="15">
          <cell r="G15">
            <v>1.683</v>
          </cell>
        </row>
        <row r="16">
          <cell r="G16">
            <v>0.9975</v>
          </cell>
        </row>
        <row r="17">
          <cell r="G17">
            <v>0.63</v>
          </cell>
        </row>
        <row r="18">
          <cell r="G18">
            <v>2.094</v>
          </cell>
        </row>
        <row r="19">
          <cell r="G19">
            <v>1.995</v>
          </cell>
        </row>
        <row r="20">
          <cell r="G20">
            <v>0.8085</v>
          </cell>
        </row>
        <row r="21">
          <cell r="G21">
            <v>1.0665</v>
          </cell>
        </row>
        <row r="22">
          <cell r="G22">
            <v>0.9045</v>
          </cell>
        </row>
        <row r="23">
          <cell r="G23">
            <v>1.6665</v>
          </cell>
        </row>
        <row r="24">
          <cell r="G24">
            <v>1.656</v>
          </cell>
        </row>
        <row r="25">
          <cell r="G25">
            <v>0.7275</v>
          </cell>
        </row>
        <row r="26">
          <cell r="G26">
            <v>0.75</v>
          </cell>
        </row>
        <row r="27">
          <cell r="G27">
            <v>0.492</v>
          </cell>
        </row>
        <row r="28">
          <cell r="G28">
            <v>1.0755</v>
          </cell>
        </row>
        <row r="29">
          <cell r="G29">
            <v>1.2255</v>
          </cell>
        </row>
        <row r="30">
          <cell r="G30">
            <v>4.6245</v>
          </cell>
        </row>
        <row r="31">
          <cell r="G31">
            <v>6.909</v>
          </cell>
        </row>
        <row r="32">
          <cell r="G32">
            <v>1.341</v>
          </cell>
        </row>
        <row r="33">
          <cell r="G33">
            <v>0.5205</v>
          </cell>
        </row>
        <row r="34">
          <cell r="G34">
            <v>0.645</v>
          </cell>
        </row>
        <row r="35">
          <cell r="G35">
            <v>2.7285</v>
          </cell>
        </row>
        <row r="36">
          <cell r="G36">
            <v>0.699</v>
          </cell>
        </row>
        <row r="37">
          <cell r="G37">
            <v>2.3235</v>
          </cell>
        </row>
        <row r="38">
          <cell r="G38">
            <v>0.864</v>
          </cell>
        </row>
        <row r="39">
          <cell r="G39">
            <v>1.533</v>
          </cell>
        </row>
        <row r="40">
          <cell r="G40">
            <v>1.953</v>
          </cell>
        </row>
        <row r="41">
          <cell r="G41">
            <v>1.5645</v>
          </cell>
        </row>
        <row r="42">
          <cell r="G42">
            <v>1.0125</v>
          </cell>
        </row>
        <row r="43">
          <cell r="G43">
            <v>1.173</v>
          </cell>
        </row>
        <row r="44">
          <cell r="G44">
            <v>0.747</v>
          </cell>
        </row>
        <row r="45">
          <cell r="G45">
            <v>1.995</v>
          </cell>
        </row>
        <row r="46">
          <cell r="G46">
            <v>3.237</v>
          </cell>
        </row>
        <row r="47">
          <cell r="G47">
            <v>3.2235</v>
          </cell>
        </row>
        <row r="48">
          <cell r="G48">
            <v>2.703</v>
          </cell>
        </row>
        <row r="49">
          <cell r="G49">
            <v>1.2435</v>
          </cell>
        </row>
        <row r="50">
          <cell r="G50">
            <v>5.826</v>
          </cell>
        </row>
        <row r="51">
          <cell r="G51">
            <v>0.4485</v>
          </cell>
        </row>
        <row r="52">
          <cell r="G52">
            <v>2.721</v>
          </cell>
        </row>
        <row r="53">
          <cell r="G53">
            <v>1.0545</v>
          </cell>
        </row>
        <row r="54">
          <cell r="G54">
            <v>5.355</v>
          </cell>
        </row>
        <row r="55">
          <cell r="G55">
            <v>1.1775</v>
          </cell>
        </row>
        <row r="56">
          <cell r="G56">
            <v>0.8595</v>
          </cell>
        </row>
        <row r="57">
          <cell r="G57">
            <v>1.0605</v>
          </cell>
        </row>
        <row r="58">
          <cell r="G58">
            <v>2.106</v>
          </cell>
        </row>
        <row r="59">
          <cell r="G59">
            <v>2.2905</v>
          </cell>
        </row>
        <row r="60">
          <cell r="G60">
            <v>1.5885</v>
          </cell>
        </row>
        <row r="61">
          <cell r="G61">
            <v>0.6315</v>
          </cell>
        </row>
        <row r="62">
          <cell r="G62">
            <v>1.05</v>
          </cell>
        </row>
        <row r="63">
          <cell r="G63">
            <v>1.377</v>
          </cell>
        </row>
        <row r="64">
          <cell r="G64">
            <v>1.827</v>
          </cell>
        </row>
        <row r="65">
          <cell r="G65">
            <v>0.99</v>
          </cell>
        </row>
        <row r="66">
          <cell r="G66">
            <v>1.3305</v>
          </cell>
        </row>
        <row r="67">
          <cell r="G67">
            <v>4.8795</v>
          </cell>
        </row>
        <row r="68">
          <cell r="G68">
            <v>1.752</v>
          </cell>
        </row>
        <row r="69">
          <cell r="G69">
            <v>1.3605</v>
          </cell>
        </row>
        <row r="70">
          <cell r="G70">
            <v>1.1025</v>
          </cell>
        </row>
        <row r="71">
          <cell r="G71">
            <v>1.452</v>
          </cell>
        </row>
        <row r="72">
          <cell r="G72">
            <v>0.8565</v>
          </cell>
        </row>
        <row r="73">
          <cell r="G73">
            <v>2.3775</v>
          </cell>
        </row>
        <row r="74">
          <cell r="G74">
            <v>0.8745</v>
          </cell>
        </row>
        <row r="75">
          <cell r="G75">
            <v>4.068</v>
          </cell>
        </row>
        <row r="76">
          <cell r="G76">
            <v>9.45</v>
          </cell>
        </row>
        <row r="77">
          <cell r="G77">
            <v>2.931</v>
          </cell>
        </row>
        <row r="78">
          <cell r="G78">
            <v>0.8265</v>
          </cell>
        </row>
        <row r="79">
          <cell r="G79">
            <v>1.089</v>
          </cell>
        </row>
        <row r="80">
          <cell r="G80">
            <v>1.8195</v>
          </cell>
        </row>
        <row r="81">
          <cell r="G81">
            <v>1.713</v>
          </cell>
        </row>
        <row r="82">
          <cell r="G82">
            <v>1.998</v>
          </cell>
        </row>
        <row r="83">
          <cell r="G83">
            <v>3.699</v>
          </cell>
        </row>
        <row r="84">
          <cell r="G84">
            <v>1.236</v>
          </cell>
        </row>
        <row r="85">
          <cell r="G85">
            <v>2.397</v>
          </cell>
        </row>
        <row r="86">
          <cell r="G86">
            <v>2.628</v>
          </cell>
        </row>
        <row r="87">
          <cell r="G87">
            <v>2.0865</v>
          </cell>
        </row>
        <row r="88">
          <cell r="G88">
            <v>1.659</v>
          </cell>
        </row>
        <row r="89">
          <cell r="G89">
            <v>1.119</v>
          </cell>
        </row>
        <row r="90">
          <cell r="G90">
            <v>3.0435</v>
          </cell>
        </row>
        <row r="91">
          <cell r="G91">
            <v>1.95</v>
          </cell>
        </row>
        <row r="92">
          <cell r="G92">
            <v>1.005</v>
          </cell>
        </row>
        <row r="93">
          <cell r="G93">
            <v>2.085</v>
          </cell>
        </row>
        <row r="94">
          <cell r="G94">
            <v>4.827</v>
          </cell>
        </row>
        <row r="95">
          <cell r="G95">
            <v>1.404</v>
          </cell>
        </row>
        <row r="96">
          <cell r="G96">
            <v>0.873</v>
          </cell>
        </row>
        <row r="97">
          <cell r="G97">
            <v>4.7025</v>
          </cell>
        </row>
        <row r="98">
          <cell r="G98">
            <v>1.3275</v>
          </cell>
        </row>
        <row r="99">
          <cell r="G99">
            <v>1.254</v>
          </cell>
        </row>
        <row r="100">
          <cell r="G100">
            <v>1.362</v>
          </cell>
        </row>
        <row r="101">
          <cell r="G101">
            <v>1.509</v>
          </cell>
        </row>
        <row r="102">
          <cell r="G102">
            <v>4.554</v>
          </cell>
        </row>
        <row r="103">
          <cell r="G103">
            <v>0.753</v>
          </cell>
        </row>
        <row r="104">
          <cell r="G104">
            <v>1.9905</v>
          </cell>
        </row>
        <row r="105">
          <cell r="G105">
            <v>1.3575</v>
          </cell>
        </row>
        <row r="106">
          <cell r="G106">
            <v>1.824</v>
          </cell>
        </row>
        <row r="107">
          <cell r="G107">
            <v>0.8055</v>
          </cell>
        </row>
        <row r="108">
          <cell r="G108">
            <v>1.176</v>
          </cell>
        </row>
        <row r="109">
          <cell r="G109">
            <v>0.7725</v>
          </cell>
        </row>
        <row r="110">
          <cell r="G110">
            <v>1.017</v>
          </cell>
        </row>
        <row r="111">
          <cell r="G111">
            <v>1.521</v>
          </cell>
        </row>
        <row r="112">
          <cell r="G112">
            <v>0.9195</v>
          </cell>
        </row>
        <row r="113">
          <cell r="G113">
            <v>2.9025</v>
          </cell>
        </row>
        <row r="114">
          <cell r="G114">
            <v>0.993</v>
          </cell>
        </row>
        <row r="115">
          <cell r="G115">
            <v>1.647</v>
          </cell>
        </row>
        <row r="116">
          <cell r="G116">
            <v>2.5125</v>
          </cell>
        </row>
        <row r="117">
          <cell r="G117">
            <v>1.554</v>
          </cell>
        </row>
        <row r="118">
          <cell r="G118">
            <v>4.383</v>
          </cell>
        </row>
        <row r="119">
          <cell r="G119">
            <v>2.037</v>
          </cell>
        </row>
        <row r="120">
          <cell r="G120">
            <v>0.876</v>
          </cell>
        </row>
        <row r="121">
          <cell r="G121">
            <v>1.9305</v>
          </cell>
        </row>
        <row r="122">
          <cell r="G122">
            <v>0.9765</v>
          </cell>
        </row>
        <row r="123">
          <cell r="G123">
            <v>0.5475</v>
          </cell>
        </row>
        <row r="124">
          <cell r="G124">
            <v>2.4765</v>
          </cell>
        </row>
        <row r="125">
          <cell r="G125">
            <v>4.191</v>
          </cell>
        </row>
        <row r="126">
          <cell r="G126">
            <v>1.089</v>
          </cell>
        </row>
        <row r="127">
          <cell r="G127">
            <v>1.014</v>
          </cell>
        </row>
        <row r="128">
          <cell r="G128">
            <v>0.852</v>
          </cell>
        </row>
        <row r="129">
          <cell r="G129">
            <v>1.338</v>
          </cell>
        </row>
        <row r="130">
          <cell r="G130">
            <v>1.029</v>
          </cell>
        </row>
        <row r="131">
          <cell r="G131">
            <v>0.7635</v>
          </cell>
        </row>
        <row r="132">
          <cell r="G132">
            <v>1.9455</v>
          </cell>
        </row>
        <row r="133">
          <cell r="G133">
            <v>1.83</v>
          </cell>
        </row>
        <row r="134">
          <cell r="G134">
            <v>1.0935</v>
          </cell>
        </row>
        <row r="135">
          <cell r="G135">
            <v>2.334</v>
          </cell>
        </row>
        <row r="136">
          <cell r="G136">
            <v>1.29</v>
          </cell>
        </row>
        <row r="137">
          <cell r="G137">
            <v>0.9375</v>
          </cell>
        </row>
        <row r="138">
          <cell r="G138">
            <v>1.1055</v>
          </cell>
        </row>
        <row r="139">
          <cell r="G139">
            <v>0.48</v>
          </cell>
        </row>
        <row r="140">
          <cell r="G140">
            <v>0.3765</v>
          </cell>
        </row>
        <row r="141">
          <cell r="G141">
            <v>2.4255</v>
          </cell>
        </row>
        <row r="142">
          <cell r="G142">
            <v>1.0455</v>
          </cell>
        </row>
        <row r="143">
          <cell r="G143">
            <v>0.414</v>
          </cell>
        </row>
        <row r="144">
          <cell r="G144">
            <v>1.425</v>
          </cell>
        </row>
        <row r="145">
          <cell r="G145">
            <v>1.8015</v>
          </cell>
        </row>
        <row r="146">
          <cell r="G146">
            <v>1.143</v>
          </cell>
        </row>
        <row r="147">
          <cell r="G147">
            <v>1.6335</v>
          </cell>
        </row>
        <row r="148">
          <cell r="G148">
            <v>3.309</v>
          </cell>
        </row>
        <row r="149">
          <cell r="G149">
            <v>1.203</v>
          </cell>
        </row>
        <row r="150">
          <cell r="G150">
            <v>6.5865</v>
          </cell>
        </row>
        <row r="151">
          <cell r="G151">
            <v>0.7215</v>
          </cell>
        </row>
        <row r="152">
          <cell r="G152">
            <v>2.1885</v>
          </cell>
        </row>
        <row r="153">
          <cell r="G153">
            <v>1.983</v>
          </cell>
        </row>
        <row r="154">
          <cell r="G154">
            <v>0.8535</v>
          </cell>
        </row>
        <row r="155">
          <cell r="G155">
            <v>0.825</v>
          </cell>
        </row>
        <row r="156">
          <cell r="G156">
            <v>0.7755</v>
          </cell>
        </row>
        <row r="157">
          <cell r="G157">
            <v>2.01</v>
          </cell>
        </row>
        <row r="158">
          <cell r="G158">
            <v>0.885</v>
          </cell>
        </row>
        <row r="159">
          <cell r="G159">
            <v>0.7185</v>
          </cell>
        </row>
        <row r="160">
          <cell r="G160">
            <v>6.792</v>
          </cell>
        </row>
        <row r="161">
          <cell r="G161">
            <v>1.5015</v>
          </cell>
        </row>
        <row r="162">
          <cell r="G162">
            <v>1.1955</v>
          </cell>
        </row>
        <row r="163">
          <cell r="G163">
            <v>0.891</v>
          </cell>
        </row>
        <row r="164">
          <cell r="G164">
            <v>3.2325</v>
          </cell>
        </row>
        <row r="165">
          <cell r="G165">
            <v>1.092</v>
          </cell>
        </row>
        <row r="166">
          <cell r="G166">
            <v>1.7055</v>
          </cell>
        </row>
        <row r="167">
          <cell r="G167">
            <v>1.3155</v>
          </cell>
        </row>
        <row r="168">
          <cell r="G168">
            <v>2.772</v>
          </cell>
        </row>
        <row r="169">
          <cell r="G169">
            <v>0.993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workbookViewId="0">
      <selection activeCell="L11" sqref="L11"/>
    </sheetView>
  </sheetViews>
  <sheetFormatPr defaultColWidth="9" defaultRowHeight="13.5"/>
  <cols>
    <col min="2" max="2" width="11.625" customWidth="1"/>
    <col min="3" max="4" width="9.125" customWidth="1"/>
    <col min="5" max="5" width="11" customWidth="1"/>
    <col min="6" max="6" width="9.25" customWidth="1"/>
    <col min="7" max="7" width="11.125" customWidth="1"/>
    <col min="8" max="8" width="9.25" customWidth="1"/>
    <col min="9" max="9" width="10.875" customWidth="1"/>
    <col min="10" max="10" width="9.5" customWidth="1"/>
    <col min="11" max="12" width="10.875" customWidth="1"/>
    <col min="13" max="14" width="9.125" customWidth="1"/>
  </cols>
  <sheetData>
    <row r="1" ht="24" spans="1:14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6" t="s">
        <v>1</v>
      </c>
      <c r="B2" s="117" t="s">
        <v>2</v>
      </c>
      <c r="C2" s="117" t="s">
        <v>3</v>
      </c>
      <c r="D2" s="117" t="s">
        <v>4</v>
      </c>
      <c r="E2" s="117" t="s">
        <v>5</v>
      </c>
      <c r="F2" s="117"/>
      <c r="G2" s="117"/>
      <c r="H2" s="117"/>
      <c r="I2" s="117"/>
      <c r="J2" s="117"/>
      <c r="K2" s="117" t="s">
        <v>6</v>
      </c>
      <c r="L2" s="117" t="s">
        <v>7</v>
      </c>
      <c r="M2" s="117" t="s">
        <v>8</v>
      </c>
      <c r="N2" s="117" t="s">
        <v>9</v>
      </c>
    </row>
    <row r="3" spans="1:14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>
      <c r="A4" s="118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ht="51.75" spans="1:14">
      <c r="A5" s="119" t="s">
        <v>10</v>
      </c>
      <c r="B5" s="117"/>
      <c r="C5" s="117"/>
      <c r="D5" s="117"/>
      <c r="E5" s="117" t="s">
        <v>11</v>
      </c>
      <c r="F5" s="117" t="s">
        <v>12</v>
      </c>
      <c r="G5" s="117" t="s">
        <v>13</v>
      </c>
      <c r="H5" s="117" t="s">
        <v>14</v>
      </c>
      <c r="I5" s="117" t="s">
        <v>15</v>
      </c>
      <c r="J5" s="117" t="s">
        <v>16</v>
      </c>
      <c r="K5" s="117"/>
      <c r="L5" s="117"/>
      <c r="M5" s="117"/>
      <c r="N5" s="117"/>
    </row>
    <row r="6" ht="14.25" spans="1:14">
      <c r="A6" s="120" t="s">
        <v>17</v>
      </c>
      <c r="B6" s="121">
        <f>C6+D6+E6+K6+L6+M6+N6</f>
        <v>239.901466666667</v>
      </c>
      <c r="C6" s="121">
        <f>附表3供应计划汇总!O4</f>
        <v>15.2533333333333</v>
      </c>
      <c r="D6" s="121">
        <f>附表3供应计划汇总!N4</f>
        <v>59.8831333333333</v>
      </c>
      <c r="E6" s="121">
        <f>F6+G6+H6+I6+J6</f>
        <v>59.2459</v>
      </c>
      <c r="F6" s="121">
        <f>附表2!B5+附表2!C5</f>
        <v>0</v>
      </c>
      <c r="G6" s="121">
        <f>附表2!D5</f>
        <v>0</v>
      </c>
      <c r="H6" s="121">
        <f>附表2!H5</f>
        <v>0</v>
      </c>
      <c r="I6" s="121">
        <f>附表2!I5+附表2!K5</f>
        <v>0</v>
      </c>
      <c r="J6" s="121">
        <f>附表2!J5-附表2!K5</f>
        <v>59.2459</v>
      </c>
      <c r="K6" s="121">
        <f>附表3供应计划汇总!W4</f>
        <v>28.6689333333333</v>
      </c>
      <c r="L6" s="121">
        <f>附表3供应计划汇总!X4</f>
        <v>76.8501666666667</v>
      </c>
      <c r="M6" s="130">
        <v>0</v>
      </c>
      <c r="N6" s="130">
        <v>0</v>
      </c>
    </row>
    <row r="8" spans="2:10">
      <c r="B8" s="122"/>
      <c r="F8" s="4"/>
      <c r="G8" s="4"/>
      <c r="H8" s="4"/>
      <c r="I8" s="4"/>
      <c r="J8" s="4"/>
    </row>
    <row r="9" s="43" customFormat="1" spans="2:5">
      <c r="B9" s="123"/>
      <c r="C9" s="123"/>
      <c r="D9" s="123"/>
      <c r="E9" s="124"/>
    </row>
    <row r="11" spans="2:2">
      <c r="B11" s="3"/>
    </row>
    <row r="12" spans="2:2">
      <c r="B12" s="125"/>
    </row>
    <row r="13" spans="2:3">
      <c r="B13" s="126"/>
      <c r="C13" s="127"/>
    </row>
    <row r="14" spans="2:3">
      <c r="B14" s="127"/>
      <c r="C14" s="127"/>
    </row>
    <row r="15" spans="2:3">
      <c r="B15" s="128"/>
      <c r="C15" s="127"/>
    </row>
    <row r="16" spans="2:3">
      <c r="B16" s="129"/>
      <c r="C16" s="127"/>
    </row>
    <row r="17" spans="2:3">
      <c r="B17" s="126"/>
      <c r="C17" s="127"/>
    </row>
  </sheetData>
  <mergeCells count="9">
    <mergeCell ref="A1:N1"/>
    <mergeCell ref="B2:B5"/>
    <mergeCell ref="C2:C5"/>
    <mergeCell ref="D2:D5"/>
    <mergeCell ref="K2:K5"/>
    <mergeCell ref="L2:L5"/>
    <mergeCell ref="M2:M5"/>
    <mergeCell ref="N2:N5"/>
    <mergeCell ref="E2:J4"/>
  </mergeCells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E14" sqref="E14"/>
    </sheetView>
  </sheetViews>
  <sheetFormatPr defaultColWidth="9" defaultRowHeight="13.5" outlineLevelRow="5"/>
  <cols>
    <col min="1" max="1" width="8.5" customWidth="1"/>
    <col min="2" max="2" width="7.625" customWidth="1"/>
    <col min="3" max="3" width="9" customWidth="1"/>
    <col min="4" max="4" width="9.5" customWidth="1"/>
    <col min="5" max="6" width="9.125" customWidth="1"/>
    <col min="7" max="7" width="9.875" customWidth="1"/>
    <col min="8" max="9" width="9.125" customWidth="1"/>
    <col min="10" max="12" width="9.5" customWidth="1"/>
    <col min="13" max="13" width="21.25" hidden="1" customWidth="1"/>
  </cols>
  <sheetData>
    <row r="1" ht="23.25" spans="1:12">
      <c r="A1" s="105" t="s">
        <v>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ht="15" customHeight="1" spans="1:12">
      <c r="A2" s="106" t="s">
        <v>19</v>
      </c>
      <c r="B2" s="106" t="s">
        <v>20</v>
      </c>
      <c r="C2" s="106"/>
      <c r="D2" s="106"/>
      <c r="E2" s="106"/>
      <c r="F2" s="106"/>
      <c r="G2" s="106"/>
      <c r="H2" s="106"/>
      <c r="I2" s="106"/>
      <c r="J2" s="106" t="s">
        <v>21</v>
      </c>
      <c r="K2" s="106"/>
      <c r="L2" s="106" t="s">
        <v>22</v>
      </c>
    </row>
    <row r="3" ht="15" customHeight="1" spans="1:12">
      <c r="A3" s="106"/>
      <c r="B3" s="106" t="s">
        <v>12</v>
      </c>
      <c r="C3" s="106"/>
      <c r="D3" s="106" t="s">
        <v>13</v>
      </c>
      <c r="E3" s="106"/>
      <c r="F3" s="106"/>
      <c r="G3" s="106"/>
      <c r="H3" s="107" t="s">
        <v>23</v>
      </c>
      <c r="I3" s="106" t="s">
        <v>24</v>
      </c>
      <c r="J3" s="106"/>
      <c r="K3" s="106"/>
      <c r="L3" s="106"/>
    </row>
    <row r="4" ht="39.75" customHeight="1" spans="1:12">
      <c r="A4" s="106" t="s">
        <v>2</v>
      </c>
      <c r="B4" s="106" t="s">
        <v>25</v>
      </c>
      <c r="C4" s="106" t="s">
        <v>26</v>
      </c>
      <c r="D4" s="106" t="s">
        <v>11</v>
      </c>
      <c r="E4" s="106" t="s">
        <v>25</v>
      </c>
      <c r="F4" s="106" t="s">
        <v>26</v>
      </c>
      <c r="G4" s="106" t="s">
        <v>27</v>
      </c>
      <c r="H4" s="108"/>
      <c r="I4" s="106"/>
      <c r="J4" s="106" t="s">
        <v>28</v>
      </c>
      <c r="K4" s="106" t="s">
        <v>27</v>
      </c>
      <c r="L4" s="106"/>
    </row>
    <row r="5" ht="25.5" customHeight="1" spans="1:13">
      <c r="A5" s="109">
        <f>B5+C5+D5+H5+I5+J5</f>
        <v>59.2459</v>
      </c>
      <c r="B5" s="109">
        <v>0</v>
      </c>
      <c r="C5" s="109">
        <f>附表3供应计划汇总!R4</f>
        <v>0</v>
      </c>
      <c r="D5" s="109">
        <f>E5+F5+G5</f>
        <v>0</v>
      </c>
      <c r="E5" s="110">
        <v>0</v>
      </c>
      <c r="F5" s="109">
        <f>附表3供应计划汇总!T4</f>
        <v>0</v>
      </c>
      <c r="G5" s="109">
        <f>附表3供应计划汇总!U4</f>
        <v>0</v>
      </c>
      <c r="H5" s="109">
        <f>附表3供应计划汇总!V4</f>
        <v>0</v>
      </c>
      <c r="I5" s="109">
        <v>0</v>
      </c>
      <c r="J5" s="110">
        <f>附表3供应计划汇总!P4</f>
        <v>59.2459</v>
      </c>
      <c r="K5" s="110">
        <f>附表3供应计划汇总!Q4</f>
        <v>0</v>
      </c>
      <c r="L5" s="112">
        <f>(A5-J5+K5)/A5</f>
        <v>0</v>
      </c>
      <c r="M5" s="113" t="s">
        <v>29</v>
      </c>
    </row>
    <row r="6" ht="28.5" customHeight="1" spans="1:13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3"/>
    </row>
  </sheetData>
  <mergeCells count="10">
    <mergeCell ref="A1:L1"/>
    <mergeCell ref="B2:I2"/>
    <mergeCell ref="B3:C3"/>
    <mergeCell ref="D3:G3"/>
    <mergeCell ref="A2:A3"/>
    <mergeCell ref="H3:H4"/>
    <mergeCell ref="I3:I4"/>
    <mergeCell ref="L2:L4"/>
    <mergeCell ref="M5:M6"/>
    <mergeCell ref="J2:K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5"/>
  <sheetViews>
    <sheetView tabSelected="1" zoomScale="85" zoomScaleNormal="85" workbookViewId="0">
      <pane ySplit="2" topLeftCell="A3" activePane="bottomLeft" state="frozen"/>
      <selection/>
      <selection pane="bottomLeft" activeCell="AI2" sqref="AI2"/>
    </sheetView>
  </sheetViews>
  <sheetFormatPr defaultColWidth="9" defaultRowHeight="13.5"/>
  <cols>
    <col min="1" max="1" width="5.625" style="43" customWidth="1"/>
    <col min="2" max="2" width="17.5" style="44" customWidth="1"/>
    <col min="3" max="3" width="21.5" style="45" customWidth="1"/>
    <col min="4" max="4" width="9" style="32" customWidth="1"/>
    <col min="5" max="5" width="12.625" style="45" customWidth="1"/>
    <col min="6" max="6" width="11.875" style="45" customWidth="1"/>
    <col min="7" max="7" width="10" style="45" customWidth="1"/>
    <col min="8" max="8" width="5.375" style="45" customWidth="1"/>
    <col min="9" max="9" width="4.875" style="45" customWidth="1"/>
    <col min="10" max="10" width="11" style="32" customWidth="1"/>
    <col min="11" max="11" width="11.375" style="45" customWidth="1"/>
    <col min="12" max="12" width="11.175" style="32" customWidth="1"/>
    <col min="13" max="13" width="29" style="43" hidden="1" customWidth="1"/>
    <col min="14" max="14" width="10.5" style="43" hidden="1" customWidth="1"/>
    <col min="15" max="15" width="10.75" style="43" hidden="1" customWidth="1"/>
    <col min="16" max="18" width="9" style="43" hidden="1" customWidth="1"/>
    <col min="19" max="22" width="9.5" style="43" hidden="1" customWidth="1"/>
    <col min="23" max="23" width="11" style="43" hidden="1" customWidth="1"/>
    <col min="24" max="24" width="11.75" style="43" hidden="1" customWidth="1"/>
    <col min="25" max="26" width="9" style="46" hidden="1" customWidth="1"/>
    <col min="27" max="28" width="9" style="43" customWidth="1"/>
    <col min="29" max="16384" width="9" style="43"/>
  </cols>
  <sheetData>
    <row r="1" ht="24" customHeight="1" spans="1:23">
      <c r="A1" s="47" t="s">
        <v>30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70"/>
      <c r="R1" s="93" t="s">
        <v>12</v>
      </c>
      <c r="S1" s="94" t="s">
        <v>13</v>
      </c>
      <c r="T1" s="94"/>
      <c r="U1" s="94"/>
      <c r="V1" s="95" t="s">
        <v>23</v>
      </c>
      <c r="W1" s="44"/>
    </row>
    <row r="2" ht="38.25" spans="1:24">
      <c r="A2" s="48" t="s">
        <v>31</v>
      </c>
      <c r="B2" s="49" t="s">
        <v>32</v>
      </c>
      <c r="C2" s="49" t="s">
        <v>33</v>
      </c>
      <c r="D2" s="48" t="s">
        <v>34</v>
      </c>
      <c r="E2" s="50" t="s">
        <v>35</v>
      </c>
      <c r="F2" s="49" t="s">
        <v>36</v>
      </c>
      <c r="G2" s="49" t="s">
        <v>37</v>
      </c>
      <c r="H2" s="49" t="s">
        <v>38</v>
      </c>
      <c r="I2" s="49" t="s">
        <v>39</v>
      </c>
      <c r="J2" s="40" t="s">
        <v>40</v>
      </c>
      <c r="K2" s="40"/>
      <c r="L2" s="40" t="s">
        <v>41</v>
      </c>
      <c r="M2" s="71" t="s">
        <v>42</v>
      </c>
      <c r="N2" s="72" t="s">
        <v>43</v>
      </c>
      <c r="O2" s="73" t="s">
        <v>44</v>
      </c>
      <c r="P2" s="73" t="s">
        <v>45</v>
      </c>
      <c r="Q2" s="96" t="s">
        <v>46</v>
      </c>
      <c r="R2" s="96" t="s">
        <v>26</v>
      </c>
      <c r="S2" s="97" t="s">
        <v>25</v>
      </c>
      <c r="T2" s="97" t="s">
        <v>26</v>
      </c>
      <c r="U2" s="97" t="s">
        <v>27</v>
      </c>
      <c r="V2" s="98"/>
      <c r="W2" s="99" t="s">
        <v>6</v>
      </c>
      <c r="X2" s="99" t="s">
        <v>7</v>
      </c>
    </row>
    <row r="3" ht="41.25" customHeight="1" spans="1:24">
      <c r="A3" s="51">
        <v>1</v>
      </c>
      <c r="B3" s="40" t="s">
        <v>47</v>
      </c>
      <c r="C3" s="40" t="s">
        <v>48</v>
      </c>
      <c r="D3" s="51" t="s">
        <v>49</v>
      </c>
      <c r="E3" s="40" t="s">
        <v>6</v>
      </c>
      <c r="F3" s="40">
        <f t="shared" ref="F3" si="0">G3/15</f>
        <v>20.6305</v>
      </c>
      <c r="G3" s="40">
        <f>SUM([1]批次用地!$G$3:$G$169)</f>
        <v>309.4575</v>
      </c>
      <c r="H3" s="52" t="s">
        <v>50</v>
      </c>
      <c r="I3" s="52" t="s">
        <v>51</v>
      </c>
      <c r="J3" s="40"/>
      <c r="K3" s="40"/>
      <c r="L3" s="40"/>
      <c r="M3" s="74" t="s">
        <v>52</v>
      </c>
      <c r="N3" s="75"/>
      <c r="O3" s="76"/>
      <c r="P3" s="76"/>
      <c r="Q3" s="100"/>
      <c r="R3" s="100"/>
      <c r="S3" s="101"/>
      <c r="T3" s="101"/>
      <c r="U3" s="101"/>
      <c r="V3" s="101"/>
      <c r="W3" s="102"/>
      <c r="X3" s="102"/>
    </row>
    <row r="4" ht="28.5" customHeight="1" spans="1:24">
      <c r="A4" s="51">
        <v>2</v>
      </c>
      <c r="B4" s="40" t="s">
        <v>53</v>
      </c>
      <c r="C4" s="40" t="s">
        <v>54</v>
      </c>
      <c r="D4" s="53" t="s">
        <v>55</v>
      </c>
      <c r="E4" s="40" t="s">
        <v>5</v>
      </c>
      <c r="F4" s="54">
        <f t="shared" ref="F4:F15" si="1">G4/15</f>
        <v>10.9448</v>
      </c>
      <c r="G4" s="55">
        <v>164.172</v>
      </c>
      <c r="H4" s="52" t="s">
        <v>50</v>
      </c>
      <c r="I4" s="52" t="s">
        <v>51</v>
      </c>
      <c r="J4" s="77"/>
      <c r="K4" s="77"/>
      <c r="L4" s="77"/>
      <c r="M4" s="78"/>
      <c r="N4" s="79">
        <f>F5+F14+F17+F18+F19+F51+F52+F53+F54+F55</f>
        <v>59.8831333333333</v>
      </c>
      <c r="O4" s="79">
        <f>F56+F57+F58+(SUM(F46:F50,F59:F62)*0.1)</f>
        <v>15.2533333333333</v>
      </c>
      <c r="P4" s="80">
        <f>(SUM(F46:F50,F59:F62)*0.9)+F23+F4</f>
        <v>59.2459</v>
      </c>
      <c r="Q4" s="80"/>
      <c r="R4" s="80"/>
      <c r="S4" s="80"/>
      <c r="T4" s="80"/>
      <c r="U4" s="80"/>
      <c r="V4" s="80"/>
      <c r="W4" s="79">
        <f>F3+F10+F11+F12+F13+F16+F21+F22+F45+F20</f>
        <v>28.6689333333333</v>
      </c>
      <c r="X4" s="79">
        <f>F6+F7+F8+F9+F15+SUM(F24:F40)+F41+F42+F43+F44</f>
        <v>76.8501666666667</v>
      </c>
    </row>
    <row r="5" ht="14.25" spans="1:24">
      <c r="A5" s="51">
        <v>3</v>
      </c>
      <c r="B5" s="56"/>
      <c r="C5" s="40" t="s">
        <v>56</v>
      </c>
      <c r="D5" s="53" t="s">
        <v>55</v>
      </c>
      <c r="E5" s="40" t="s">
        <v>4</v>
      </c>
      <c r="F5" s="54">
        <f t="shared" si="1"/>
        <v>4.6666</v>
      </c>
      <c r="G5" s="57">
        <v>69.999</v>
      </c>
      <c r="H5" s="52" t="s">
        <v>50</v>
      </c>
      <c r="I5" s="52" t="s">
        <v>51</v>
      </c>
      <c r="J5" s="77"/>
      <c r="K5" s="77"/>
      <c r="L5" s="77"/>
      <c r="M5" s="78"/>
      <c r="N5" s="79">
        <f>F5+F14+F17+F18+F19+F51+F52+F53+F54+F55</f>
        <v>59.8831333333333</v>
      </c>
      <c r="O5" s="80"/>
      <c r="P5" s="80"/>
      <c r="Q5" s="80"/>
      <c r="R5" s="80"/>
      <c r="S5" s="80"/>
      <c r="T5" s="80"/>
      <c r="U5" s="80"/>
      <c r="V5" s="80"/>
      <c r="W5" s="80"/>
      <c r="X5" s="80"/>
    </row>
    <row r="6" ht="14.25" spans="1:24">
      <c r="A6" s="51">
        <v>4</v>
      </c>
      <c r="B6" s="56"/>
      <c r="C6" s="40" t="s">
        <v>57</v>
      </c>
      <c r="D6" s="51" t="s">
        <v>49</v>
      </c>
      <c r="E6" s="40" t="s">
        <v>7</v>
      </c>
      <c r="F6" s="54">
        <f t="shared" si="1"/>
        <v>0.5516</v>
      </c>
      <c r="G6" s="57">
        <v>8.274</v>
      </c>
      <c r="H6" s="52" t="s">
        <v>50</v>
      </c>
      <c r="I6" s="52" t="s">
        <v>51</v>
      </c>
      <c r="J6" s="77"/>
      <c r="K6" s="77"/>
      <c r="L6" s="77"/>
      <c r="M6" s="78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ht="36" customHeight="1" spans="1:24">
      <c r="A7" s="51">
        <v>5</v>
      </c>
      <c r="B7" s="56"/>
      <c r="C7" s="40" t="s">
        <v>58</v>
      </c>
      <c r="D7" s="51" t="s">
        <v>49</v>
      </c>
      <c r="E7" s="40" t="s">
        <v>7</v>
      </c>
      <c r="F7" s="54">
        <f t="shared" si="1"/>
        <v>1.0226</v>
      </c>
      <c r="G7" s="57">
        <v>15.339</v>
      </c>
      <c r="H7" s="52" t="s">
        <v>50</v>
      </c>
      <c r="I7" s="52" t="s">
        <v>51</v>
      </c>
      <c r="J7" s="77"/>
      <c r="K7" s="77"/>
      <c r="L7" s="77"/>
      <c r="M7" s="78"/>
      <c r="N7" s="80"/>
      <c r="O7" s="81" t="s">
        <v>43</v>
      </c>
      <c r="P7" s="82">
        <v>90.3333</v>
      </c>
      <c r="Q7" s="80"/>
      <c r="R7" s="80"/>
      <c r="S7" s="80"/>
      <c r="T7" s="80"/>
      <c r="U7" s="80"/>
      <c r="V7" s="80"/>
      <c r="W7" s="80"/>
      <c r="X7" s="80"/>
    </row>
    <row r="8" ht="14.25" customHeight="1" spans="1:24">
      <c r="A8" s="51">
        <v>6</v>
      </c>
      <c r="B8" s="56"/>
      <c r="C8" s="40" t="s">
        <v>59</v>
      </c>
      <c r="D8" s="51" t="s">
        <v>49</v>
      </c>
      <c r="E8" s="40" t="s">
        <v>7</v>
      </c>
      <c r="F8" s="54">
        <f t="shared" si="1"/>
        <v>1.0025</v>
      </c>
      <c r="G8" s="57">
        <v>15.0375</v>
      </c>
      <c r="H8" s="52" t="s">
        <v>50</v>
      </c>
      <c r="I8" s="52" t="s">
        <v>51</v>
      </c>
      <c r="J8" s="77"/>
      <c r="K8" s="83"/>
      <c r="L8" s="83"/>
      <c r="M8" s="78"/>
      <c r="N8" s="80"/>
      <c r="O8" s="84" t="s">
        <v>6</v>
      </c>
      <c r="P8" s="85">
        <v>20.6489</v>
      </c>
      <c r="Q8" s="80"/>
      <c r="R8" s="80"/>
      <c r="S8" s="80"/>
      <c r="T8" s="80"/>
      <c r="U8" s="80"/>
      <c r="V8" s="80"/>
      <c r="W8" s="80"/>
      <c r="X8" s="80"/>
    </row>
    <row r="9" ht="24" customHeight="1" spans="1:24">
      <c r="A9" s="51">
        <v>7</v>
      </c>
      <c r="B9" s="56"/>
      <c r="C9" s="40" t="s">
        <v>60</v>
      </c>
      <c r="D9" s="51" t="s">
        <v>49</v>
      </c>
      <c r="E9" s="40" t="s">
        <v>7</v>
      </c>
      <c r="F9" s="54">
        <f t="shared" si="1"/>
        <v>1.3107</v>
      </c>
      <c r="G9" s="57">
        <v>19.6605</v>
      </c>
      <c r="H9" s="52" t="s">
        <v>50</v>
      </c>
      <c r="I9" s="52" t="s">
        <v>51</v>
      </c>
      <c r="J9" s="77"/>
      <c r="K9" s="77"/>
      <c r="L9" s="77"/>
      <c r="M9" s="78"/>
      <c r="N9" s="80"/>
      <c r="O9" s="84" t="s">
        <v>61</v>
      </c>
      <c r="P9" s="85">
        <v>6.6</v>
      </c>
      <c r="Q9" s="80"/>
      <c r="R9" s="80"/>
      <c r="S9" s="80"/>
      <c r="T9" s="80"/>
      <c r="U9" s="80"/>
      <c r="V9" s="80"/>
      <c r="W9" s="80"/>
      <c r="X9" s="80"/>
    </row>
    <row r="10" ht="24" customHeight="1" spans="1:24">
      <c r="A10" s="51">
        <v>8</v>
      </c>
      <c r="B10" s="56"/>
      <c r="C10" s="40" t="s">
        <v>62</v>
      </c>
      <c r="D10" s="51" t="s">
        <v>49</v>
      </c>
      <c r="E10" s="40" t="s">
        <v>6</v>
      </c>
      <c r="F10" s="54">
        <f t="shared" si="1"/>
        <v>0.6807</v>
      </c>
      <c r="G10" s="57">
        <v>10.2105</v>
      </c>
      <c r="H10" s="52" t="s">
        <v>50</v>
      </c>
      <c r="I10" s="52" t="s">
        <v>51</v>
      </c>
      <c r="J10" s="83"/>
      <c r="K10" s="77"/>
      <c r="L10" s="77"/>
      <c r="M10" s="78"/>
      <c r="N10" s="80"/>
      <c r="O10" s="84" t="s">
        <v>63</v>
      </c>
      <c r="P10" s="85">
        <v>49.9333</v>
      </c>
      <c r="Q10" s="80"/>
      <c r="R10" s="80"/>
      <c r="S10" s="80"/>
      <c r="T10" s="80"/>
      <c r="U10" s="80"/>
      <c r="V10" s="80"/>
      <c r="W10" s="80"/>
      <c r="X10" s="80"/>
    </row>
    <row r="11" ht="36" spans="1:24">
      <c r="A11" s="51">
        <v>9</v>
      </c>
      <c r="B11" s="40" t="s">
        <v>64</v>
      </c>
      <c r="C11" s="40" t="s">
        <v>65</v>
      </c>
      <c r="D11" s="51" t="s">
        <v>49</v>
      </c>
      <c r="E11" s="40" t="s">
        <v>6</v>
      </c>
      <c r="F11" s="54">
        <f t="shared" si="1"/>
        <v>0.7181</v>
      </c>
      <c r="G11" s="58">
        <v>10.7715</v>
      </c>
      <c r="H11" s="52" t="s">
        <v>50</v>
      </c>
      <c r="I11" s="52" t="s">
        <v>51</v>
      </c>
      <c r="J11" s="77"/>
      <c r="K11" s="40"/>
      <c r="L11" s="40"/>
      <c r="M11" s="78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4" spans="1:24">
      <c r="A12" s="51">
        <v>10</v>
      </c>
      <c r="B12" s="40"/>
      <c r="C12" s="40" t="s">
        <v>66</v>
      </c>
      <c r="D12" s="51" t="s">
        <v>49</v>
      </c>
      <c r="E12" s="40" t="s">
        <v>6</v>
      </c>
      <c r="F12" s="54">
        <f t="shared" si="1"/>
        <v>0.3975</v>
      </c>
      <c r="G12" s="58">
        <v>5.9625</v>
      </c>
      <c r="H12" s="52" t="s">
        <v>50</v>
      </c>
      <c r="I12" s="52" t="s">
        <v>51</v>
      </c>
      <c r="J12" s="40"/>
      <c r="K12" s="40"/>
      <c r="L12" s="40"/>
      <c r="M12" s="78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48" spans="1:24">
      <c r="A13" s="51">
        <v>11</v>
      </c>
      <c r="B13" s="40"/>
      <c r="C13" s="40" t="s">
        <v>67</v>
      </c>
      <c r="D13" s="51" t="s">
        <v>49</v>
      </c>
      <c r="E13" s="40" t="s">
        <v>6</v>
      </c>
      <c r="F13" s="54">
        <f t="shared" si="1"/>
        <v>2.0934</v>
      </c>
      <c r="G13" s="58">
        <v>31.401</v>
      </c>
      <c r="H13" s="52" t="s">
        <v>50</v>
      </c>
      <c r="I13" s="52" t="s">
        <v>51</v>
      </c>
      <c r="J13" s="77"/>
      <c r="K13" s="40"/>
      <c r="L13" s="40"/>
      <c r="M13" s="78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14.25" spans="1:24">
      <c r="A14" s="51">
        <v>12</v>
      </c>
      <c r="B14" s="40"/>
      <c r="C14" s="40" t="s">
        <v>56</v>
      </c>
      <c r="D14" s="53" t="s">
        <v>55</v>
      </c>
      <c r="E14" s="40" t="s">
        <v>4</v>
      </c>
      <c r="F14" s="54">
        <f t="shared" si="1"/>
        <v>1.3493</v>
      </c>
      <c r="G14" s="58">
        <v>20.2395</v>
      </c>
      <c r="H14" s="52" t="s">
        <v>50</v>
      </c>
      <c r="I14" s="52" t="s">
        <v>51</v>
      </c>
      <c r="J14" s="40"/>
      <c r="K14" s="40"/>
      <c r="L14" s="40"/>
      <c r="M14" s="78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36" spans="1:24">
      <c r="A15" s="51">
        <v>13</v>
      </c>
      <c r="B15" s="40"/>
      <c r="C15" s="40" t="s">
        <v>68</v>
      </c>
      <c r="D15" s="51" t="s">
        <v>49</v>
      </c>
      <c r="E15" s="40" t="s">
        <v>7</v>
      </c>
      <c r="F15" s="54">
        <f t="shared" si="1"/>
        <v>1.5121</v>
      </c>
      <c r="G15" s="58">
        <v>22.6815</v>
      </c>
      <c r="H15" s="52" t="s">
        <v>50</v>
      </c>
      <c r="I15" s="52" t="s">
        <v>51</v>
      </c>
      <c r="J15" s="77"/>
      <c r="K15" s="40"/>
      <c r="L15" s="40"/>
      <c r="M15" s="78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42.75" customHeight="1" spans="1:24">
      <c r="A16" s="51">
        <v>14</v>
      </c>
      <c r="B16" s="40" t="s">
        <v>69</v>
      </c>
      <c r="C16" s="40" t="s">
        <v>70</v>
      </c>
      <c r="D16" s="51" t="s">
        <v>49</v>
      </c>
      <c r="E16" s="40" t="s">
        <v>6</v>
      </c>
      <c r="F16" s="40">
        <f t="shared" ref="F16:F42" si="2">G16/15</f>
        <v>0.6532</v>
      </c>
      <c r="G16" s="57">
        <v>9.798</v>
      </c>
      <c r="H16" s="52" t="s">
        <v>50</v>
      </c>
      <c r="I16" s="52" t="s">
        <v>51</v>
      </c>
      <c r="J16" s="40"/>
      <c r="K16" s="40"/>
      <c r="L16" s="4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4" spans="1:24">
      <c r="A17" s="51">
        <v>15</v>
      </c>
      <c r="B17" s="40"/>
      <c r="C17" s="40" t="s">
        <v>71</v>
      </c>
      <c r="D17" s="51" t="s">
        <v>55</v>
      </c>
      <c r="E17" s="40" t="s">
        <v>4</v>
      </c>
      <c r="F17" s="40">
        <f t="shared" si="2"/>
        <v>0.0811</v>
      </c>
      <c r="G17" s="57">
        <v>1.2165</v>
      </c>
      <c r="H17" s="52" t="s">
        <v>50</v>
      </c>
      <c r="I17" s="52" t="s">
        <v>51</v>
      </c>
      <c r="J17" s="40"/>
      <c r="K17" s="40"/>
      <c r="L17" s="4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4" spans="1:24">
      <c r="A18" s="51">
        <v>16</v>
      </c>
      <c r="B18" s="40"/>
      <c r="C18" s="40" t="s">
        <v>72</v>
      </c>
      <c r="D18" s="51" t="s">
        <v>55</v>
      </c>
      <c r="E18" s="40" t="s">
        <v>4</v>
      </c>
      <c r="F18" s="40">
        <f t="shared" si="2"/>
        <v>0.0272</v>
      </c>
      <c r="G18" s="57">
        <v>0.408</v>
      </c>
      <c r="H18" s="52" t="s">
        <v>50</v>
      </c>
      <c r="I18" s="52" t="s">
        <v>51</v>
      </c>
      <c r="J18" s="40"/>
      <c r="K18" s="40"/>
      <c r="L18" s="4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14.25" spans="1:24">
      <c r="A19" s="51">
        <v>17</v>
      </c>
      <c r="B19" s="40"/>
      <c r="C19" s="40" t="s">
        <v>73</v>
      </c>
      <c r="D19" s="51" t="s">
        <v>55</v>
      </c>
      <c r="E19" s="40" t="s">
        <v>4</v>
      </c>
      <c r="F19" s="40">
        <f t="shared" si="2"/>
        <v>0.2256</v>
      </c>
      <c r="G19" s="57">
        <v>3.384</v>
      </c>
      <c r="H19" s="52" t="s">
        <v>50</v>
      </c>
      <c r="I19" s="52" t="s">
        <v>51</v>
      </c>
      <c r="J19" s="40"/>
      <c r="K19" s="40"/>
      <c r="L19" s="4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14.25" spans="1:24">
      <c r="A20" s="51">
        <v>18</v>
      </c>
      <c r="B20" s="40"/>
      <c r="C20" s="40" t="s">
        <v>74</v>
      </c>
      <c r="D20" s="51" t="s">
        <v>49</v>
      </c>
      <c r="E20" s="40" t="s">
        <v>75</v>
      </c>
      <c r="F20" s="40">
        <f t="shared" si="2"/>
        <v>0.2262</v>
      </c>
      <c r="G20" s="57">
        <v>3.393</v>
      </c>
      <c r="H20" s="52" t="s">
        <v>50</v>
      </c>
      <c r="I20" s="52" t="s">
        <v>51</v>
      </c>
      <c r="J20" s="40"/>
      <c r="K20" s="40"/>
      <c r="L20" s="4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4" spans="1:24">
      <c r="A21" s="51">
        <v>19</v>
      </c>
      <c r="B21" s="40"/>
      <c r="C21" s="40" t="s">
        <v>76</v>
      </c>
      <c r="D21" s="51" t="s">
        <v>49</v>
      </c>
      <c r="E21" s="40" t="s">
        <v>6</v>
      </c>
      <c r="F21" s="40">
        <f t="shared" si="2"/>
        <v>1.8284</v>
      </c>
      <c r="G21" s="57">
        <v>27.426</v>
      </c>
      <c r="H21" s="52" t="s">
        <v>50</v>
      </c>
      <c r="I21" s="52" t="s">
        <v>51</v>
      </c>
      <c r="J21" s="40"/>
      <c r="K21" s="40"/>
      <c r="L21" s="4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4" spans="1:24">
      <c r="A22" s="51">
        <v>20</v>
      </c>
      <c r="B22" s="40"/>
      <c r="C22" s="40" t="s">
        <v>77</v>
      </c>
      <c r="D22" s="51" t="s">
        <v>49</v>
      </c>
      <c r="E22" s="40" t="s">
        <v>6</v>
      </c>
      <c r="F22" s="40">
        <f t="shared" si="2"/>
        <v>0.1076</v>
      </c>
      <c r="G22" s="57">
        <v>1.614</v>
      </c>
      <c r="H22" s="52" t="s">
        <v>50</v>
      </c>
      <c r="I22" s="52" t="s">
        <v>51</v>
      </c>
      <c r="J22" s="40"/>
      <c r="K22" s="40"/>
      <c r="L22" s="4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14.25" spans="1:24">
      <c r="A23" s="51">
        <v>21</v>
      </c>
      <c r="B23" s="40"/>
      <c r="C23" s="40" t="s">
        <v>54</v>
      </c>
      <c r="D23" s="51" t="s">
        <v>55</v>
      </c>
      <c r="E23" s="40" t="s">
        <v>5</v>
      </c>
      <c r="F23" s="40">
        <f t="shared" si="2"/>
        <v>0.4211</v>
      </c>
      <c r="G23" s="57">
        <v>6.3165</v>
      </c>
      <c r="H23" s="52" t="s">
        <v>50</v>
      </c>
      <c r="I23" s="52" t="s">
        <v>51</v>
      </c>
      <c r="J23" s="40"/>
      <c r="K23" s="40"/>
      <c r="L23" s="4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14.25" spans="1:24">
      <c r="A24" s="51">
        <v>22</v>
      </c>
      <c r="B24" s="40"/>
      <c r="C24" s="40" t="s">
        <v>78</v>
      </c>
      <c r="D24" s="51" t="s">
        <v>49</v>
      </c>
      <c r="E24" s="40" t="s">
        <v>7</v>
      </c>
      <c r="F24" s="40">
        <f t="shared" si="2"/>
        <v>0.8398</v>
      </c>
      <c r="G24" s="57">
        <v>12.597</v>
      </c>
      <c r="H24" s="52" t="s">
        <v>50</v>
      </c>
      <c r="I24" s="52" t="s">
        <v>51</v>
      </c>
      <c r="J24" s="40"/>
      <c r="K24" s="40"/>
      <c r="L24" s="4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4" spans="1:24">
      <c r="A25" s="51">
        <v>23</v>
      </c>
      <c r="B25" s="40"/>
      <c r="C25" s="40" t="s">
        <v>79</v>
      </c>
      <c r="D25" s="51" t="s">
        <v>49</v>
      </c>
      <c r="E25" s="40" t="s">
        <v>7</v>
      </c>
      <c r="F25" s="40">
        <f t="shared" si="2"/>
        <v>0.2259</v>
      </c>
      <c r="G25" s="57">
        <v>3.3885</v>
      </c>
      <c r="H25" s="52" t="s">
        <v>50</v>
      </c>
      <c r="I25" s="52" t="s">
        <v>51</v>
      </c>
      <c r="J25" s="40"/>
      <c r="K25" s="40"/>
      <c r="L25" s="4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4" spans="1:24">
      <c r="A26" s="51">
        <v>24</v>
      </c>
      <c r="B26" s="40"/>
      <c r="C26" s="40" t="s">
        <v>80</v>
      </c>
      <c r="D26" s="51" t="s">
        <v>49</v>
      </c>
      <c r="E26" s="40" t="s">
        <v>7</v>
      </c>
      <c r="F26" s="40">
        <f t="shared" si="2"/>
        <v>0.8906</v>
      </c>
      <c r="G26" s="57">
        <v>13.359</v>
      </c>
      <c r="H26" s="52" t="s">
        <v>50</v>
      </c>
      <c r="I26" s="52" t="s">
        <v>51</v>
      </c>
      <c r="J26" s="40"/>
      <c r="K26" s="40"/>
      <c r="L26" s="4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14.25" spans="1:24">
      <c r="A27" s="51">
        <v>25</v>
      </c>
      <c r="B27" s="40"/>
      <c r="C27" s="40" t="s">
        <v>81</v>
      </c>
      <c r="D27" s="51" t="s">
        <v>49</v>
      </c>
      <c r="E27" s="40" t="s">
        <v>7</v>
      </c>
      <c r="F27" s="40">
        <f t="shared" si="2"/>
        <v>0.5951</v>
      </c>
      <c r="G27" s="57">
        <v>8.9265</v>
      </c>
      <c r="H27" s="52" t="s">
        <v>50</v>
      </c>
      <c r="I27" s="52" t="s">
        <v>51</v>
      </c>
      <c r="J27" s="40"/>
      <c r="K27" s="40"/>
      <c r="L27" s="4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4" spans="1:24">
      <c r="A28" s="51">
        <v>26</v>
      </c>
      <c r="B28" s="40"/>
      <c r="C28" s="40" t="s">
        <v>82</v>
      </c>
      <c r="D28" s="51" t="s">
        <v>49</v>
      </c>
      <c r="E28" s="40" t="s">
        <v>7</v>
      </c>
      <c r="F28" s="40">
        <f t="shared" si="2"/>
        <v>0.2609</v>
      </c>
      <c r="G28" s="57">
        <v>3.9135</v>
      </c>
      <c r="H28" s="52" t="s">
        <v>50</v>
      </c>
      <c r="I28" s="52" t="s">
        <v>51</v>
      </c>
      <c r="J28" s="40"/>
      <c r="K28" s="40"/>
      <c r="L28" s="4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4" spans="1:24">
      <c r="A29" s="51">
        <v>27</v>
      </c>
      <c r="B29" s="40"/>
      <c r="C29" s="40" t="s">
        <v>83</v>
      </c>
      <c r="D29" s="51" t="s">
        <v>49</v>
      </c>
      <c r="E29" s="40" t="s">
        <v>7</v>
      </c>
      <c r="F29" s="40">
        <f t="shared" si="2"/>
        <v>0.6398</v>
      </c>
      <c r="G29" s="57">
        <v>9.597</v>
      </c>
      <c r="H29" s="52" t="s">
        <v>50</v>
      </c>
      <c r="I29" s="52" t="s">
        <v>51</v>
      </c>
      <c r="J29" s="77"/>
      <c r="K29" s="40"/>
      <c r="L29" s="4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4" spans="1:24">
      <c r="A30" s="51">
        <v>28</v>
      </c>
      <c r="B30" s="40"/>
      <c r="C30" s="40" t="s">
        <v>84</v>
      </c>
      <c r="D30" s="51" t="s">
        <v>49</v>
      </c>
      <c r="E30" s="40" t="s">
        <v>7</v>
      </c>
      <c r="F30" s="40">
        <f t="shared" si="2"/>
        <v>0.3285</v>
      </c>
      <c r="G30" s="57">
        <v>4.9275</v>
      </c>
      <c r="H30" s="52" t="s">
        <v>50</v>
      </c>
      <c r="I30" s="52" t="s">
        <v>51</v>
      </c>
      <c r="J30" s="40"/>
      <c r="K30" s="40"/>
      <c r="L30" s="4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36" spans="1:24">
      <c r="A31" s="51">
        <v>29</v>
      </c>
      <c r="B31" s="40" t="s">
        <v>85</v>
      </c>
      <c r="C31" s="40" t="s">
        <v>86</v>
      </c>
      <c r="D31" s="51" t="s">
        <v>55</v>
      </c>
      <c r="E31" s="54" t="s">
        <v>43</v>
      </c>
      <c r="F31" s="57">
        <v>9.9784</v>
      </c>
      <c r="G31" s="57">
        <f>F31*15</f>
        <v>149.676</v>
      </c>
      <c r="H31" s="52" t="s">
        <v>50</v>
      </c>
      <c r="I31" s="52" t="s">
        <v>51</v>
      </c>
      <c r="J31" s="40"/>
      <c r="K31" s="40"/>
      <c r="L31" s="4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7" customHeight="1" spans="1:24">
      <c r="A32" s="51">
        <v>30</v>
      </c>
      <c r="B32" s="40" t="s">
        <v>87</v>
      </c>
      <c r="C32" s="40" t="s">
        <v>86</v>
      </c>
      <c r="D32" s="51" t="s">
        <v>55</v>
      </c>
      <c r="E32" s="54" t="s">
        <v>43</v>
      </c>
      <c r="F32" s="57">
        <v>13.385</v>
      </c>
      <c r="G32" s="57">
        <f>F32*15</f>
        <v>200.775</v>
      </c>
      <c r="H32" s="52" t="s">
        <v>50</v>
      </c>
      <c r="I32" s="52" t="s">
        <v>51</v>
      </c>
      <c r="J32" s="40"/>
      <c r="K32" s="40"/>
      <c r="L32" s="4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14.25" customHeight="1" spans="1:24">
      <c r="A33" s="51">
        <v>31</v>
      </c>
      <c r="B33" s="40" t="s">
        <v>88</v>
      </c>
      <c r="C33" s="40" t="s">
        <v>89</v>
      </c>
      <c r="D33" s="51" t="s">
        <v>49</v>
      </c>
      <c r="E33" s="57" t="s">
        <v>7</v>
      </c>
      <c r="F33" s="57">
        <f t="shared" ref="F33:F44" si="3">G33/15</f>
        <v>2.80666666666667</v>
      </c>
      <c r="G33" s="40">
        <v>42.1</v>
      </c>
      <c r="H33" s="52" t="s">
        <v>50</v>
      </c>
      <c r="I33" s="52" t="s">
        <v>51</v>
      </c>
      <c r="J33" s="40"/>
      <c r="K33" s="40"/>
      <c r="L33" s="86">
        <v>44986</v>
      </c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4" spans="1:24">
      <c r="A34" s="51">
        <v>32</v>
      </c>
      <c r="B34" s="59" t="s">
        <v>90</v>
      </c>
      <c r="C34" s="54" t="s">
        <v>91</v>
      </c>
      <c r="D34" s="51" t="s">
        <v>49</v>
      </c>
      <c r="E34" s="57" t="s">
        <v>7</v>
      </c>
      <c r="F34" s="57">
        <f t="shared" si="3"/>
        <v>7.86666666666667</v>
      </c>
      <c r="G34" s="54">
        <v>118</v>
      </c>
      <c r="H34" s="52" t="s">
        <v>50</v>
      </c>
      <c r="I34" s="52" t="s">
        <v>51</v>
      </c>
      <c r="J34" s="87"/>
      <c r="K34" s="87"/>
      <c r="L34" s="87">
        <v>2023.9</v>
      </c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8.5" customHeight="1" spans="1:24">
      <c r="A35" s="51">
        <v>33</v>
      </c>
      <c r="B35" s="60"/>
      <c r="C35" s="40" t="s">
        <v>92</v>
      </c>
      <c r="D35" s="51" t="s">
        <v>49</v>
      </c>
      <c r="E35" s="57" t="s">
        <v>7</v>
      </c>
      <c r="F35" s="57">
        <f t="shared" si="3"/>
        <v>21.8666666666667</v>
      </c>
      <c r="G35" s="54">
        <v>328</v>
      </c>
      <c r="H35" s="52" t="s">
        <v>50</v>
      </c>
      <c r="I35" s="52" t="s">
        <v>51</v>
      </c>
      <c r="J35" s="87"/>
      <c r="K35" s="87"/>
      <c r="L35" s="87">
        <v>2023.12</v>
      </c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24" spans="1:24">
      <c r="A36" s="51">
        <v>34</v>
      </c>
      <c r="B36" s="60"/>
      <c r="C36" s="54" t="s">
        <v>93</v>
      </c>
      <c r="D36" s="51" t="s">
        <v>49</v>
      </c>
      <c r="E36" s="57" t="s">
        <v>7</v>
      </c>
      <c r="F36" s="57">
        <f t="shared" si="3"/>
        <v>0.666666666666667</v>
      </c>
      <c r="G36" s="54">
        <v>10</v>
      </c>
      <c r="H36" s="52" t="s">
        <v>50</v>
      </c>
      <c r="I36" s="52" t="s">
        <v>51</v>
      </c>
      <c r="J36" s="87"/>
      <c r="K36" s="87"/>
      <c r="L36" s="87">
        <v>2023.2</v>
      </c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14.25" customHeight="1" spans="1:24">
      <c r="A37" s="51">
        <v>35</v>
      </c>
      <c r="B37" s="60"/>
      <c r="C37" s="40" t="s">
        <v>94</v>
      </c>
      <c r="D37" s="51" t="s">
        <v>49</v>
      </c>
      <c r="E37" s="57" t="s">
        <v>7</v>
      </c>
      <c r="F37" s="57">
        <f t="shared" si="3"/>
        <v>1.93333333333333</v>
      </c>
      <c r="G37" s="54">
        <v>29</v>
      </c>
      <c r="H37" s="52" t="s">
        <v>50</v>
      </c>
      <c r="I37" s="52" t="s">
        <v>51</v>
      </c>
      <c r="J37" s="77"/>
      <c r="K37" s="77"/>
      <c r="L37" s="87">
        <v>2023.2</v>
      </c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ht="14.25" spans="1:24">
      <c r="A38" s="51">
        <v>36</v>
      </c>
      <c r="B38" s="60"/>
      <c r="C38" s="40" t="s">
        <v>95</v>
      </c>
      <c r="D38" s="51" t="s">
        <v>49</v>
      </c>
      <c r="E38" s="57" t="s">
        <v>7</v>
      </c>
      <c r="F38" s="57">
        <f t="shared" si="3"/>
        <v>0.333333333333333</v>
      </c>
      <c r="G38" s="54">
        <v>5</v>
      </c>
      <c r="H38" s="52" t="s">
        <v>50</v>
      </c>
      <c r="I38" s="52" t="s">
        <v>51</v>
      </c>
      <c r="J38" s="77"/>
      <c r="K38" s="87"/>
      <c r="L38" s="87">
        <v>2023.11</v>
      </c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ht="14.25" spans="1:24">
      <c r="A39" s="51">
        <v>37</v>
      </c>
      <c r="B39" s="60"/>
      <c r="C39" s="54" t="s">
        <v>96</v>
      </c>
      <c r="D39" s="51" t="s">
        <v>49</v>
      </c>
      <c r="E39" s="57" t="s">
        <v>7</v>
      </c>
      <c r="F39" s="57">
        <f t="shared" si="3"/>
        <v>0.2</v>
      </c>
      <c r="G39" s="54">
        <v>3</v>
      </c>
      <c r="H39" s="52" t="s">
        <v>50</v>
      </c>
      <c r="I39" s="52" t="s">
        <v>51</v>
      </c>
      <c r="J39" s="83"/>
      <c r="K39" s="83"/>
      <c r="L39" s="83">
        <v>2023.11</v>
      </c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ht="14.25" customHeight="1" spans="1:24">
      <c r="A40" s="51">
        <v>38</v>
      </c>
      <c r="B40" s="61"/>
      <c r="C40" s="54" t="s">
        <v>97</v>
      </c>
      <c r="D40" s="51" t="s">
        <v>49</v>
      </c>
      <c r="E40" s="57" t="s">
        <v>7</v>
      </c>
      <c r="F40" s="57">
        <f t="shared" si="3"/>
        <v>0.8</v>
      </c>
      <c r="G40" s="54">
        <v>12</v>
      </c>
      <c r="H40" s="52" t="s">
        <v>50</v>
      </c>
      <c r="I40" s="52" t="s">
        <v>51</v>
      </c>
      <c r="J40" s="88"/>
      <c r="K40" s="77"/>
      <c r="L40" s="87">
        <v>2023.6</v>
      </c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ht="14.25" spans="1:24">
      <c r="A41" s="51">
        <v>39</v>
      </c>
      <c r="B41" s="40" t="s">
        <v>98</v>
      </c>
      <c r="C41" s="40" t="s">
        <v>99</v>
      </c>
      <c r="D41" s="51" t="s">
        <v>49</v>
      </c>
      <c r="E41" s="57" t="s">
        <v>7</v>
      </c>
      <c r="F41" s="57">
        <f t="shared" si="3"/>
        <v>3.66666666666667</v>
      </c>
      <c r="G41" s="54">
        <f>70-15</f>
        <v>55</v>
      </c>
      <c r="H41" s="52" t="s">
        <v>50</v>
      </c>
      <c r="I41" s="52" t="s">
        <v>51</v>
      </c>
      <c r="J41" s="77"/>
      <c r="K41" s="77"/>
      <c r="L41" s="83">
        <v>2023.6</v>
      </c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ht="14.25" spans="1:24">
      <c r="A42" s="51">
        <v>40</v>
      </c>
      <c r="B42" s="40"/>
      <c r="C42" s="40" t="s">
        <v>99</v>
      </c>
      <c r="D42" s="51" t="s">
        <v>49</v>
      </c>
      <c r="E42" s="57" t="s">
        <v>7</v>
      </c>
      <c r="F42" s="57">
        <f t="shared" si="3"/>
        <v>1</v>
      </c>
      <c r="G42" s="54">
        <f>10000*0.0015</f>
        <v>15</v>
      </c>
      <c r="H42" s="52" t="s">
        <v>100</v>
      </c>
      <c r="I42" s="52" t="s">
        <v>51</v>
      </c>
      <c r="J42" s="77"/>
      <c r="K42" s="77"/>
      <c r="L42" s="83">
        <v>2023.6</v>
      </c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</row>
    <row r="43" ht="14.25" spans="1:24">
      <c r="A43" s="51">
        <v>41</v>
      </c>
      <c r="B43" s="56"/>
      <c r="C43" s="40" t="s">
        <v>101</v>
      </c>
      <c r="D43" s="51" t="s">
        <v>49</v>
      </c>
      <c r="E43" s="57" t="s">
        <v>7</v>
      </c>
      <c r="F43" s="57">
        <f t="shared" si="3"/>
        <v>1.76666666666667</v>
      </c>
      <c r="G43" s="54">
        <v>26.5</v>
      </c>
      <c r="H43" s="52" t="s">
        <v>50</v>
      </c>
      <c r="I43" s="52" t="s">
        <v>51</v>
      </c>
      <c r="J43" s="83"/>
      <c r="K43" s="83"/>
      <c r="L43" s="53">
        <v>2023.12</v>
      </c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</row>
    <row r="44" ht="14.25" spans="1:24">
      <c r="A44" s="51">
        <v>42</v>
      </c>
      <c r="B44" s="56"/>
      <c r="C44" s="40" t="s">
        <v>102</v>
      </c>
      <c r="D44" s="51" t="s">
        <v>49</v>
      </c>
      <c r="E44" s="57" t="s">
        <v>7</v>
      </c>
      <c r="F44" s="57">
        <f t="shared" si="3"/>
        <v>1.4</v>
      </c>
      <c r="G44" s="54">
        <v>21</v>
      </c>
      <c r="H44" s="52" t="s">
        <v>50</v>
      </c>
      <c r="I44" s="52" t="s">
        <v>51</v>
      </c>
      <c r="J44" s="77"/>
      <c r="K44" s="77"/>
      <c r="L44" s="53">
        <v>2023.12</v>
      </c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</row>
    <row r="45" ht="24" spans="1:24">
      <c r="A45" s="51">
        <v>43</v>
      </c>
      <c r="B45" s="40" t="s">
        <v>103</v>
      </c>
      <c r="C45" s="54" t="s">
        <v>104</v>
      </c>
      <c r="D45" s="51" t="s">
        <v>55</v>
      </c>
      <c r="E45" s="40" t="s">
        <v>6</v>
      </c>
      <c r="F45" s="57">
        <f t="shared" ref="F45:F62" si="4">G45/15</f>
        <v>1.33333333333333</v>
      </c>
      <c r="G45" s="54">
        <v>20</v>
      </c>
      <c r="H45" s="52" t="s">
        <v>50</v>
      </c>
      <c r="I45" s="52" t="s">
        <v>51</v>
      </c>
      <c r="J45" s="53"/>
      <c r="K45" s="54"/>
      <c r="L45" s="53" t="s">
        <v>105</v>
      </c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</row>
    <row r="46" ht="24" spans="1:16">
      <c r="A46" s="51">
        <v>44</v>
      </c>
      <c r="B46" s="54" t="s">
        <v>106</v>
      </c>
      <c r="C46" s="62" t="s">
        <v>107</v>
      </c>
      <c r="D46" s="53" t="s">
        <v>55</v>
      </c>
      <c r="E46" s="54" t="s">
        <v>63</v>
      </c>
      <c r="F46" s="57">
        <f t="shared" si="4"/>
        <v>7.4</v>
      </c>
      <c r="G46" s="62">
        <v>111</v>
      </c>
      <c r="H46" s="52" t="s">
        <v>50</v>
      </c>
      <c r="I46" s="55" t="s">
        <v>51</v>
      </c>
      <c r="J46" s="89" t="s">
        <v>108</v>
      </c>
      <c r="K46" s="54"/>
      <c r="L46" s="54"/>
      <c r="P46" s="90"/>
    </row>
    <row r="47" ht="24" spans="1:12">
      <c r="A47" s="51">
        <v>45</v>
      </c>
      <c r="B47" s="54"/>
      <c r="C47" s="62" t="s">
        <v>109</v>
      </c>
      <c r="D47" s="53" t="s">
        <v>55</v>
      </c>
      <c r="E47" s="54" t="s">
        <v>63</v>
      </c>
      <c r="F47" s="57">
        <f t="shared" si="4"/>
        <v>5.6</v>
      </c>
      <c r="G47" s="62">
        <v>84</v>
      </c>
      <c r="H47" s="52" t="s">
        <v>50</v>
      </c>
      <c r="I47" s="55" t="s">
        <v>51</v>
      </c>
      <c r="J47" s="89" t="s">
        <v>110</v>
      </c>
      <c r="K47" s="54"/>
      <c r="L47" s="54"/>
    </row>
    <row r="48" ht="24" spans="1:12">
      <c r="A48" s="51">
        <v>46</v>
      </c>
      <c r="B48" s="54"/>
      <c r="C48" s="62" t="s">
        <v>111</v>
      </c>
      <c r="D48" s="53" t="s">
        <v>55</v>
      </c>
      <c r="E48" s="54" t="s">
        <v>63</v>
      </c>
      <c r="F48" s="57">
        <f t="shared" si="4"/>
        <v>6.4</v>
      </c>
      <c r="G48" s="62">
        <v>96</v>
      </c>
      <c r="H48" s="52" t="s">
        <v>50</v>
      </c>
      <c r="I48" s="55" t="s">
        <v>51</v>
      </c>
      <c r="J48" s="89" t="s">
        <v>112</v>
      </c>
      <c r="K48" s="54"/>
      <c r="L48" s="54"/>
    </row>
    <row r="49" ht="24" spans="1:12">
      <c r="A49" s="51">
        <v>47</v>
      </c>
      <c r="B49" s="54"/>
      <c r="C49" s="62" t="s">
        <v>113</v>
      </c>
      <c r="D49" s="53" t="s">
        <v>55</v>
      </c>
      <c r="E49" s="54" t="s">
        <v>63</v>
      </c>
      <c r="F49" s="57">
        <f t="shared" si="4"/>
        <v>5.33333333333333</v>
      </c>
      <c r="G49" s="62">
        <v>80</v>
      </c>
      <c r="H49" s="52" t="s">
        <v>50</v>
      </c>
      <c r="I49" s="55" t="s">
        <v>51</v>
      </c>
      <c r="J49" s="89" t="s">
        <v>114</v>
      </c>
      <c r="K49" s="54"/>
      <c r="L49" s="54"/>
    </row>
    <row r="50" ht="24" spans="1:12">
      <c r="A50" s="51">
        <v>48</v>
      </c>
      <c r="B50" s="54"/>
      <c r="C50" s="62" t="s">
        <v>115</v>
      </c>
      <c r="D50" s="53" t="s">
        <v>55</v>
      </c>
      <c r="E50" s="54" t="s">
        <v>63</v>
      </c>
      <c r="F50" s="57">
        <f t="shared" si="4"/>
        <v>6.53333333333333</v>
      </c>
      <c r="G50" s="62">
        <v>98</v>
      </c>
      <c r="H50" s="52" t="s">
        <v>50</v>
      </c>
      <c r="I50" s="55" t="s">
        <v>51</v>
      </c>
      <c r="J50" s="89" t="s">
        <v>116</v>
      </c>
      <c r="K50" s="54"/>
      <c r="L50" s="54"/>
    </row>
    <row r="51" ht="36" spans="1:12">
      <c r="A51" s="51">
        <v>49</v>
      </c>
      <c r="B51" s="54"/>
      <c r="C51" s="62" t="s">
        <v>117</v>
      </c>
      <c r="D51" s="53" t="s">
        <v>55</v>
      </c>
      <c r="E51" s="54" t="s">
        <v>43</v>
      </c>
      <c r="F51" s="57">
        <f t="shared" si="4"/>
        <v>12</v>
      </c>
      <c r="G51" s="62">
        <v>180</v>
      </c>
      <c r="H51" s="52" t="s">
        <v>50</v>
      </c>
      <c r="I51" s="55" t="s">
        <v>51</v>
      </c>
      <c r="J51" s="89" t="s">
        <v>118</v>
      </c>
      <c r="K51" s="54"/>
      <c r="L51" s="54"/>
    </row>
    <row r="52" s="42" customFormat="1" ht="24" spans="1:26">
      <c r="A52" s="51">
        <v>50</v>
      </c>
      <c r="B52" s="54"/>
      <c r="C52" s="63" t="s">
        <v>119</v>
      </c>
      <c r="D52" s="64" t="s">
        <v>55</v>
      </c>
      <c r="E52" s="65" t="s">
        <v>43</v>
      </c>
      <c r="F52" s="66">
        <f t="shared" si="4"/>
        <v>18.5333333333333</v>
      </c>
      <c r="G52" s="63">
        <v>278</v>
      </c>
      <c r="H52" s="67" t="s">
        <v>50</v>
      </c>
      <c r="I52" s="91" t="s">
        <v>51</v>
      </c>
      <c r="J52" s="65" t="s">
        <v>120</v>
      </c>
      <c r="K52" s="65"/>
      <c r="L52" s="65"/>
      <c r="Y52" s="103"/>
      <c r="Z52" s="103"/>
    </row>
    <row r="53" s="42" customFormat="1" spans="1:26">
      <c r="A53" s="51">
        <v>51</v>
      </c>
      <c r="B53" s="54"/>
      <c r="C53" s="63" t="s">
        <v>121</v>
      </c>
      <c r="D53" s="64" t="s">
        <v>55</v>
      </c>
      <c r="E53" s="65" t="s">
        <v>43</v>
      </c>
      <c r="F53" s="66">
        <f t="shared" si="4"/>
        <v>4</v>
      </c>
      <c r="G53" s="63">
        <v>60</v>
      </c>
      <c r="H53" s="67" t="s">
        <v>50</v>
      </c>
      <c r="I53" s="91" t="s">
        <v>51</v>
      </c>
      <c r="J53" s="65" t="s">
        <v>122</v>
      </c>
      <c r="K53" s="65"/>
      <c r="L53" s="65"/>
      <c r="Y53" s="103"/>
      <c r="Z53" s="103"/>
    </row>
    <row r="54" s="42" customFormat="1" ht="24" spans="1:26">
      <c r="A54" s="51">
        <v>52</v>
      </c>
      <c r="B54" s="54"/>
      <c r="C54" s="63" t="s">
        <v>123</v>
      </c>
      <c r="D54" s="64" t="s">
        <v>55</v>
      </c>
      <c r="E54" s="65" t="s">
        <v>43</v>
      </c>
      <c r="F54" s="66">
        <f t="shared" si="4"/>
        <v>2.93333333333333</v>
      </c>
      <c r="G54" s="63">
        <v>44</v>
      </c>
      <c r="H54" s="67" t="s">
        <v>50</v>
      </c>
      <c r="I54" s="91" t="s">
        <v>51</v>
      </c>
      <c r="J54" s="65" t="s">
        <v>124</v>
      </c>
      <c r="K54" s="65"/>
      <c r="L54" s="65"/>
      <c r="Y54" s="103"/>
      <c r="Z54" s="103"/>
    </row>
    <row r="55" s="42" customFormat="1" ht="24" spans="1:26">
      <c r="A55" s="51">
        <v>53</v>
      </c>
      <c r="B55" s="54"/>
      <c r="C55" s="63" t="s">
        <v>125</v>
      </c>
      <c r="D55" s="64" t="s">
        <v>55</v>
      </c>
      <c r="E55" s="65" t="s">
        <v>43</v>
      </c>
      <c r="F55" s="66">
        <f t="shared" si="4"/>
        <v>16.0666666666667</v>
      </c>
      <c r="G55" s="63">
        <v>241</v>
      </c>
      <c r="H55" s="67" t="s">
        <v>50</v>
      </c>
      <c r="I55" s="91" t="s">
        <v>51</v>
      </c>
      <c r="J55" s="65" t="s">
        <v>126</v>
      </c>
      <c r="K55" s="65"/>
      <c r="L55" s="65"/>
      <c r="Y55" s="103"/>
      <c r="Z55" s="103"/>
    </row>
    <row r="56" s="42" customFormat="1" ht="24" spans="1:26">
      <c r="A56" s="51">
        <v>54</v>
      </c>
      <c r="B56" s="54"/>
      <c r="C56" s="63" t="s">
        <v>125</v>
      </c>
      <c r="D56" s="64" t="s">
        <v>55</v>
      </c>
      <c r="E56" s="65" t="s">
        <v>61</v>
      </c>
      <c r="F56" s="66">
        <f t="shared" si="4"/>
        <v>6.2</v>
      </c>
      <c r="G56" s="63">
        <v>93</v>
      </c>
      <c r="H56" s="67" t="s">
        <v>50</v>
      </c>
      <c r="I56" s="91" t="s">
        <v>51</v>
      </c>
      <c r="J56" s="65" t="s">
        <v>127</v>
      </c>
      <c r="K56" s="65"/>
      <c r="L56" s="65"/>
      <c r="Y56" s="103"/>
      <c r="Z56" s="103"/>
    </row>
    <row r="57" ht="24" spans="1:12">
      <c r="A57" s="51">
        <v>55</v>
      </c>
      <c r="B57" s="54"/>
      <c r="C57" s="62" t="s">
        <v>128</v>
      </c>
      <c r="D57" s="53" t="s">
        <v>55</v>
      </c>
      <c r="E57" s="54" t="s">
        <v>61</v>
      </c>
      <c r="F57" s="57">
        <f t="shared" si="4"/>
        <v>2</v>
      </c>
      <c r="G57" s="62">
        <v>30</v>
      </c>
      <c r="H57" s="52" t="s">
        <v>50</v>
      </c>
      <c r="I57" s="55" t="s">
        <v>51</v>
      </c>
      <c r="J57" s="89" t="s">
        <v>129</v>
      </c>
      <c r="K57" s="54"/>
      <c r="L57" s="54"/>
    </row>
    <row r="58" ht="24" spans="1:12">
      <c r="A58" s="51">
        <v>56</v>
      </c>
      <c r="B58" s="54"/>
      <c r="C58" s="62" t="s">
        <v>130</v>
      </c>
      <c r="D58" s="53" t="s">
        <v>55</v>
      </c>
      <c r="E58" s="54" t="s">
        <v>61</v>
      </c>
      <c r="F58" s="57">
        <f t="shared" si="4"/>
        <v>1.73333333333333</v>
      </c>
      <c r="G58" s="62">
        <v>26</v>
      </c>
      <c r="H58" s="52" t="s">
        <v>50</v>
      </c>
      <c r="I58" s="55" t="s">
        <v>51</v>
      </c>
      <c r="J58" s="89" t="s">
        <v>131</v>
      </c>
      <c r="K58" s="54"/>
      <c r="L58" s="68"/>
    </row>
    <row r="59" ht="24" spans="1:12">
      <c r="A59" s="51">
        <v>57</v>
      </c>
      <c r="B59" s="54"/>
      <c r="C59" s="62" t="s">
        <v>132</v>
      </c>
      <c r="D59" s="53" t="s">
        <v>55</v>
      </c>
      <c r="E59" s="54" t="s">
        <v>63</v>
      </c>
      <c r="F59" s="57">
        <f t="shared" si="4"/>
        <v>4.13333333333333</v>
      </c>
      <c r="G59" s="62">
        <v>62</v>
      </c>
      <c r="H59" s="52" t="s">
        <v>50</v>
      </c>
      <c r="I59" s="55" t="s">
        <v>51</v>
      </c>
      <c r="J59" s="89" t="s">
        <v>133</v>
      </c>
      <c r="K59" s="54"/>
      <c r="L59" s="68"/>
    </row>
    <row r="60" s="42" customFormat="1" ht="24" spans="1:26">
      <c r="A60" s="51">
        <v>58</v>
      </c>
      <c r="B60" s="54"/>
      <c r="C60" s="63" t="s">
        <v>134</v>
      </c>
      <c r="D60" s="64" t="s">
        <v>55</v>
      </c>
      <c r="E60" s="65" t="s">
        <v>63</v>
      </c>
      <c r="F60" s="66">
        <f t="shared" si="4"/>
        <v>8.73333333333333</v>
      </c>
      <c r="G60" s="63">
        <v>131</v>
      </c>
      <c r="H60" s="67" t="s">
        <v>50</v>
      </c>
      <c r="I60" s="91" t="s">
        <v>51</v>
      </c>
      <c r="J60" s="65" t="s">
        <v>135</v>
      </c>
      <c r="K60" s="65"/>
      <c r="L60" s="65"/>
      <c r="Y60" s="103"/>
      <c r="Z60" s="103"/>
    </row>
    <row r="61" ht="24" spans="1:12">
      <c r="A61" s="51">
        <v>59</v>
      </c>
      <c r="B61" s="54"/>
      <c r="C61" s="62" t="s">
        <v>136</v>
      </c>
      <c r="D61" s="53" t="s">
        <v>55</v>
      </c>
      <c r="E61" s="54" t="s">
        <v>63</v>
      </c>
      <c r="F61" s="57">
        <f t="shared" si="4"/>
        <v>5.2</v>
      </c>
      <c r="G61" s="62">
        <v>78</v>
      </c>
      <c r="H61" s="52" t="s">
        <v>50</v>
      </c>
      <c r="I61" s="55" t="s">
        <v>51</v>
      </c>
      <c r="J61" s="89" t="s">
        <v>137</v>
      </c>
      <c r="K61" s="54"/>
      <c r="L61" s="54"/>
    </row>
    <row r="62" ht="24" spans="1:12">
      <c r="A62" s="51">
        <v>60</v>
      </c>
      <c r="B62" s="54"/>
      <c r="C62" s="62" t="s">
        <v>138</v>
      </c>
      <c r="D62" s="53" t="s">
        <v>55</v>
      </c>
      <c r="E62" s="38" t="s">
        <v>63</v>
      </c>
      <c r="F62" s="57">
        <f t="shared" si="4"/>
        <v>3.86666666666667</v>
      </c>
      <c r="G62" s="62">
        <v>58</v>
      </c>
      <c r="H62" s="52" t="s">
        <v>50</v>
      </c>
      <c r="I62" s="55" t="s">
        <v>51</v>
      </c>
      <c r="J62" s="89" t="s">
        <v>139</v>
      </c>
      <c r="K62" s="38"/>
      <c r="L62" s="68"/>
    </row>
    <row r="63" spans="1:12">
      <c r="A63" s="68" t="s">
        <v>2</v>
      </c>
      <c r="B63" s="68"/>
      <c r="C63" s="68"/>
      <c r="D63" s="68"/>
      <c r="E63" s="38"/>
      <c r="F63" s="57">
        <f>SUM(F3:F62)</f>
        <v>239.901466666667</v>
      </c>
      <c r="G63" s="69">
        <f>SUM(G3:G62)</f>
        <v>3598.522</v>
      </c>
      <c r="H63" s="38"/>
      <c r="I63" s="38"/>
      <c r="J63" s="92"/>
      <c r="K63" s="38"/>
      <c r="L63" s="68"/>
    </row>
    <row r="65" spans="14:24">
      <c r="N65" s="104">
        <f>F5+F14+F17+F18+F19+F51+F52+F53+F54+F55+F32+F31</f>
        <v>83.2465333333333</v>
      </c>
      <c r="O65" s="104">
        <f>F56+F57+F58+(SUM(F46:F50,F59:F62)*0.1)</f>
        <v>15.2533333333333</v>
      </c>
      <c r="P65" s="43">
        <f>(SUM(F46:F50,F59:F62)*0.9)+F23+F4</f>
        <v>59.2459</v>
      </c>
      <c r="W65" s="90">
        <f>F3+F10+F11+F12+F13+F16+F21+F22+F45+F20</f>
        <v>28.6689333333333</v>
      </c>
      <c r="X65" s="90">
        <f>F6+F7+F8+F9+F15+SUM(F24:F40)+F41+F42+F43+F44</f>
        <v>76.8501666666667</v>
      </c>
    </row>
  </sheetData>
  <autoFilter ref="A2:Z63">
    <extLst/>
  </autoFilter>
  <mergeCells count="12">
    <mergeCell ref="A1:L1"/>
    <mergeCell ref="S1:U1"/>
    <mergeCell ref="J2:K2"/>
    <mergeCell ref="A63:C63"/>
    <mergeCell ref="B4:B10"/>
    <mergeCell ref="B11:B15"/>
    <mergeCell ref="B16:B30"/>
    <mergeCell ref="B34:B40"/>
    <mergeCell ref="B41:B44"/>
    <mergeCell ref="B46:B62"/>
    <mergeCell ref="M3:M15"/>
    <mergeCell ref="V1:V2"/>
  </mergeCells>
  <pageMargins left="0.511811023622047" right="0.393700787401575" top="0.748031496062992" bottom="0.748031496062992" header="0.31496062992126" footer="0.31496062992126"/>
  <pageSetup paperSize="9" orientation="landscape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D24" sqref="C24:D24"/>
    </sheetView>
  </sheetViews>
  <sheetFormatPr defaultColWidth="9" defaultRowHeight="13.5"/>
  <cols>
    <col min="1" max="1" width="4.875" style="32" customWidth="1"/>
    <col min="2" max="2" width="35.625" style="32" customWidth="1"/>
    <col min="3" max="3" width="34" style="32" customWidth="1"/>
    <col min="4" max="4" width="11.625" style="33" customWidth="1"/>
    <col min="5" max="5" width="23" style="32" customWidth="1"/>
    <col min="6" max="6" width="12.75" style="32" customWidth="1"/>
    <col min="7" max="7" width="9" style="32"/>
    <col min="8" max="8" width="9" style="32" hidden="1" customWidth="1"/>
    <col min="9" max="9" width="28.875" style="32" hidden="1" customWidth="1"/>
    <col min="10" max="11" width="9" style="32" hidden="1" customWidth="1"/>
    <col min="12" max="16384" width="9" style="32"/>
  </cols>
  <sheetData>
    <row r="1" ht="20.25" spans="1:6">
      <c r="A1" s="34" t="s">
        <v>140</v>
      </c>
      <c r="B1" s="34"/>
      <c r="C1" s="34"/>
      <c r="D1" s="34"/>
      <c r="E1" s="34"/>
      <c r="F1" s="34"/>
    </row>
    <row r="2" ht="24" spans="1:6">
      <c r="A2" s="35" t="s">
        <v>31</v>
      </c>
      <c r="B2" s="35" t="s">
        <v>33</v>
      </c>
      <c r="C2" s="35" t="s">
        <v>141</v>
      </c>
      <c r="D2" s="36" t="s">
        <v>142</v>
      </c>
      <c r="E2" s="35" t="s">
        <v>35</v>
      </c>
      <c r="F2" s="35" t="s">
        <v>143</v>
      </c>
    </row>
    <row r="3" ht="28" customHeight="1" spans="1:11">
      <c r="A3" s="37">
        <v>1</v>
      </c>
      <c r="B3" s="38" t="s">
        <v>107</v>
      </c>
      <c r="C3" s="38" t="s">
        <v>108</v>
      </c>
      <c r="D3" s="38">
        <v>111</v>
      </c>
      <c r="E3" s="38" t="str">
        <f>附表3供应计划汇总!E46</f>
        <v>商业、住宅</v>
      </c>
      <c r="F3" s="35"/>
      <c r="G3" s="39"/>
      <c r="H3" s="39" t="s">
        <v>51</v>
      </c>
      <c r="I3" s="32" t="str">
        <f>B3&amp;"地块"&amp;D3&amp;"亩"</f>
        <v>灵璧一中东侧地块地块111亩</v>
      </c>
      <c r="K3" s="32" t="e">
        <f>#REF!/D3</f>
        <v>#REF!</v>
      </c>
    </row>
    <row r="4" ht="28" customHeight="1" spans="1:11">
      <c r="A4" s="37">
        <v>2</v>
      </c>
      <c r="B4" s="38" t="s">
        <v>109</v>
      </c>
      <c r="C4" s="38" t="s">
        <v>110</v>
      </c>
      <c r="D4" s="38">
        <v>84</v>
      </c>
      <c r="E4" s="38" t="str">
        <f>附表3供应计划汇总!E47</f>
        <v>商业、住宅</v>
      </c>
      <c r="F4" s="40"/>
      <c r="G4" s="39"/>
      <c r="H4" s="39" t="s">
        <v>51</v>
      </c>
      <c r="I4" s="32" t="str">
        <f t="shared" ref="I4:I18" si="0">B4&amp;D4&amp;"亩"</f>
        <v>实小平山路校区北侧地块84亩</v>
      </c>
      <c r="K4" s="32" t="e">
        <f>#REF!/D4</f>
        <v>#REF!</v>
      </c>
    </row>
    <row r="5" ht="28" customHeight="1" spans="1:11">
      <c r="A5" s="37">
        <v>3</v>
      </c>
      <c r="B5" s="38" t="s">
        <v>111</v>
      </c>
      <c r="C5" s="38" t="s">
        <v>112</v>
      </c>
      <c r="D5" s="38">
        <v>96</v>
      </c>
      <c r="E5" s="38" t="str">
        <f>附表3供应计划汇总!E48</f>
        <v>商业、住宅</v>
      </c>
      <c r="F5" s="40"/>
      <c r="G5" s="39"/>
      <c r="H5" s="39" t="s">
        <v>51</v>
      </c>
      <c r="I5" s="32" t="str">
        <f t="shared" si="0"/>
        <v>灵璧二中北侧地块96亩</v>
      </c>
      <c r="K5" s="32" t="e">
        <f>#REF!/D5</f>
        <v>#REF!</v>
      </c>
    </row>
    <row r="6" ht="28" customHeight="1" spans="1:11">
      <c r="A6" s="37">
        <v>4</v>
      </c>
      <c r="B6" s="38" t="s">
        <v>113</v>
      </c>
      <c r="C6" s="38" t="s">
        <v>114</v>
      </c>
      <c r="D6" s="38">
        <v>80</v>
      </c>
      <c r="E6" s="38" t="str">
        <f>附表3供应计划汇总!E49</f>
        <v>商业、住宅</v>
      </c>
      <c r="F6" s="40"/>
      <c r="G6" s="39"/>
      <c r="H6" s="39" t="s">
        <v>51</v>
      </c>
      <c r="I6" s="32" t="str">
        <f t="shared" si="0"/>
        <v>K25东侧地块80亩</v>
      </c>
      <c r="K6" s="32" t="e">
        <f>#REF!/D6</f>
        <v>#REF!</v>
      </c>
    </row>
    <row r="7" ht="28" customHeight="1" spans="1:11">
      <c r="A7" s="37">
        <v>5</v>
      </c>
      <c r="B7" s="38" t="s">
        <v>115</v>
      </c>
      <c r="C7" s="38" t="s">
        <v>116</v>
      </c>
      <c r="D7" s="38">
        <v>98</v>
      </c>
      <c r="E7" s="38" t="str">
        <f>附表3供应计划汇总!E50</f>
        <v>商业、住宅</v>
      </c>
      <c r="F7" s="40"/>
      <c r="G7" s="39"/>
      <c r="H7" s="39" t="s">
        <v>51</v>
      </c>
      <c r="I7" s="32" t="str">
        <f t="shared" si="0"/>
        <v>JG1-A98亩</v>
      </c>
      <c r="K7" s="32" t="e">
        <f>#REF!/D7</f>
        <v>#REF!</v>
      </c>
    </row>
    <row r="8" ht="28" customHeight="1" spans="1:11">
      <c r="A8" s="37">
        <v>6</v>
      </c>
      <c r="B8" s="38" t="s">
        <v>117</v>
      </c>
      <c r="C8" s="38" t="s">
        <v>118</v>
      </c>
      <c r="D8" s="38">
        <v>180</v>
      </c>
      <c r="E8" s="38" t="str">
        <f>附表3供应计划汇总!E51</f>
        <v>工业</v>
      </c>
      <c r="F8" s="40"/>
      <c r="G8" s="39"/>
      <c r="H8" s="39" t="s">
        <v>51</v>
      </c>
      <c r="I8" s="32" t="str">
        <f t="shared" ref="I8:I13" si="1">B8&amp;"地块"&amp;D8&amp;"亩"</f>
        <v>雨鑫板材二期地块180亩</v>
      </c>
      <c r="K8" s="32" t="e">
        <f>#REF!/D8</f>
        <v>#REF!</v>
      </c>
    </row>
    <row r="9" ht="28" customHeight="1" spans="1:11">
      <c r="A9" s="37">
        <v>7</v>
      </c>
      <c r="B9" s="38" t="s">
        <v>119</v>
      </c>
      <c r="C9" s="38" t="s">
        <v>120</v>
      </c>
      <c r="D9" s="38">
        <v>278</v>
      </c>
      <c r="E9" s="38" t="str">
        <f>附表3供应计划汇总!E52</f>
        <v>工业</v>
      </c>
      <c r="F9" s="40"/>
      <c r="G9" s="39"/>
      <c r="H9" s="39" t="s">
        <v>51</v>
      </c>
      <c r="I9" s="32" t="str">
        <f t="shared" si="1"/>
        <v>铝型材项目地块278亩</v>
      </c>
      <c r="K9" s="32" t="e">
        <f>#REF!/D9</f>
        <v>#REF!</v>
      </c>
    </row>
    <row r="10" ht="28" customHeight="1" spans="1:11">
      <c r="A10" s="37">
        <v>8</v>
      </c>
      <c r="B10" s="38" t="s">
        <v>121</v>
      </c>
      <c r="C10" s="38" t="s">
        <v>122</v>
      </c>
      <c r="D10" s="38">
        <v>60</v>
      </c>
      <c r="E10" s="38" t="str">
        <f>附表3供应计划汇总!E53</f>
        <v>工业</v>
      </c>
      <c r="F10" s="40"/>
      <c r="G10" s="39"/>
      <c r="H10" s="39" t="s">
        <v>51</v>
      </c>
      <c r="I10" s="32" t="str">
        <f t="shared" si="1"/>
        <v>江宸新能源项目地块60亩</v>
      </c>
      <c r="K10" s="32" t="e">
        <f>#REF!/D10</f>
        <v>#REF!</v>
      </c>
    </row>
    <row r="11" ht="28" customHeight="1" spans="1:11">
      <c r="A11" s="37">
        <v>9</v>
      </c>
      <c r="B11" s="38" t="s">
        <v>123</v>
      </c>
      <c r="C11" s="38" t="s">
        <v>124</v>
      </c>
      <c r="D11" s="38">
        <v>44</v>
      </c>
      <c r="E11" s="38" t="str">
        <f>附表3供应计划汇总!E54</f>
        <v>工业</v>
      </c>
      <c r="F11" s="41"/>
      <c r="G11" s="39"/>
      <c r="H11" s="39" t="s">
        <v>51</v>
      </c>
      <c r="I11" s="32" t="str">
        <f t="shared" si="1"/>
        <v>兴程预制菜项目地块44亩</v>
      </c>
      <c r="K11" s="32" t="e">
        <f>#REF!/D11</f>
        <v>#REF!</v>
      </c>
    </row>
    <row r="12" ht="28" customHeight="1" spans="1:11">
      <c r="A12" s="37">
        <v>10</v>
      </c>
      <c r="B12" s="38" t="s">
        <v>125</v>
      </c>
      <c r="C12" s="38" t="s">
        <v>126</v>
      </c>
      <c r="D12" s="38">
        <v>241</v>
      </c>
      <c r="E12" s="38" t="str">
        <f>附表3供应计划汇总!E55</f>
        <v>工业</v>
      </c>
      <c r="F12" s="40"/>
      <c r="G12" s="39"/>
      <c r="H12" s="39" t="s">
        <v>51</v>
      </c>
      <c r="I12" s="32" t="str">
        <f t="shared" si="1"/>
        <v>轴承产业园A区地块241亩</v>
      </c>
      <c r="K12" s="32" t="e">
        <f>#REF!/D12</f>
        <v>#REF!</v>
      </c>
    </row>
    <row r="13" ht="28" customHeight="1" spans="1:11">
      <c r="A13" s="37">
        <v>11</v>
      </c>
      <c r="B13" s="38" t="s">
        <v>125</v>
      </c>
      <c r="C13" s="38" t="s">
        <v>127</v>
      </c>
      <c r="D13" s="38">
        <v>93</v>
      </c>
      <c r="E13" s="38" t="str">
        <f>附表3供应计划汇总!E56</f>
        <v>商业</v>
      </c>
      <c r="F13" s="40"/>
      <c r="G13" s="39"/>
      <c r="H13" s="39" t="s">
        <v>51</v>
      </c>
      <c r="I13" s="32" t="str">
        <f t="shared" si="1"/>
        <v>轴承产业园A区地块93亩</v>
      </c>
      <c r="K13" s="32" t="e">
        <f>#REF!/D13</f>
        <v>#REF!</v>
      </c>
    </row>
    <row r="14" ht="28" customHeight="1" spans="1:11">
      <c r="A14" s="37">
        <v>12</v>
      </c>
      <c r="B14" s="38" t="s">
        <v>128</v>
      </c>
      <c r="C14" s="38" t="s">
        <v>129</v>
      </c>
      <c r="D14" s="38">
        <v>30</v>
      </c>
      <c r="E14" s="38" t="str">
        <f>附表3供应计划汇总!E57</f>
        <v>商业</v>
      </c>
      <c r="F14" s="40"/>
      <c r="G14" s="39"/>
      <c r="H14" s="39" t="s">
        <v>51</v>
      </c>
      <c r="I14" s="32" t="str">
        <f t="shared" ref="I14:I17" si="2">B14&amp;"地块"&amp;D14&amp;"亩"</f>
        <v>丽景农贸市场地块30亩</v>
      </c>
      <c r="K14" s="32" t="e">
        <f>#REF!/D14</f>
        <v>#REF!</v>
      </c>
    </row>
    <row r="15" ht="28" customHeight="1" spans="1:11">
      <c r="A15" s="37">
        <v>13</v>
      </c>
      <c r="B15" s="38" t="s">
        <v>130</v>
      </c>
      <c r="C15" s="38" t="s">
        <v>131</v>
      </c>
      <c r="D15" s="38">
        <v>26</v>
      </c>
      <c r="E15" s="38" t="str">
        <f>附表3供应计划汇总!E58</f>
        <v>商业</v>
      </c>
      <c r="F15" s="40"/>
      <c r="G15" s="39"/>
      <c r="H15" s="39" t="s">
        <v>51</v>
      </c>
      <c r="I15" s="32" t="str">
        <f t="shared" si="2"/>
        <v>奇石公园南侧地块地块26亩</v>
      </c>
      <c r="K15" s="32" t="e">
        <f>#REF!/D15</f>
        <v>#REF!</v>
      </c>
    </row>
    <row r="16" ht="28" customHeight="1" spans="1:11">
      <c r="A16" s="37">
        <v>14</v>
      </c>
      <c r="B16" s="38" t="s">
        <v>132</v>
      </c>
      <c r="C16" s="38" t="s">
        <v>133</v>
      </c>
      <c r="D16" s="38">
        <v>62</v>
      </c>
      <c r="E16" s="38" t="str">
        <f>附表3供应计划汇总!E59</f>
        <v>商业、住宅</v>
      </c>
      <c r="F16" s="40"/>
      <c r="G16" s="39"/>
      <c r="H16" s="39" t="s">
        <v>51</v>
      </c>
      <c r="I16" s="32" t="str">
        <f t="shared" si="2"/>
        <v>K35-03地块地块62亩</v>
      </c>
      <c r="K16" s="32" t="e">
        <f>#REF!/D16</f>
        <v>#REF!</v>
      </c>
    </row>
    <row r="17" ht="28" customHeight="1" spans="1:11">
      <c r="A17" s="37">
        <v>15</v>
      </c>
      <c r="B17" s="38" t="s">
        <v>134</v>
      </c>
      <c r="C17" s="38" t="s">
        <v>135</v>
      </c>
      <c r="D17" s="38">
        <v>131</v>
      </c>
      <c r="E17" s="38" t="str">
        <f>附表3供应计划汇总!E60</f>
        <v>商业、住宅</v>
      </c>
      <c r="F17" s="40"/>
      <c r="G17" s="39"/>
      <c r="H17" s="39" t="s">
        <v>51</v>
      </c>
      <c r="I17" s="32" t="str">
        <f t="shared" si="2"/>
        <v>刘尧棚改安置地地块131亩</v>
      </c>
      <c r="K17" s="32" t="e">
        <f>#REF!/D17</f>
        <v>#REF!</v>
      </c>
    </row>
    <row r="18" ht="28" customHeight="1" spans="1:11">
      <c r="A18" s="37">
        <v>16</v>
      </c>
      <c r="B18" s="38" t="s">
        <v>136</v>
      </c>
      <c r="C18" s="38" t="s">
        <v>137</v>
      </c>
      <c r="D18" s="38">
        <v>78</v>
      </c>
      <c r="E18" s="38" t="str">
        <f>附表3供应计划汇总!E61</f>
        <v>商业、住宅</v>
      </c>
      <c r="F18" s="40"/>
      <c r="G18" s="39"/>
      <c r="H18" s="39" t="s">
        <v>144</v>
      </c>
      <c r="I18" s="32" t="str">
        <f t="shared" si="0"/>
        <v>K36-04地块78亩</v>
      </c>
      <c r="K18" s="32" t="e">
        <f>#REF!/D18</f>
        <v>#REF!</v>
      </c>
    </row>
    <row r="19" ht="28" customHeight="1" spans="1:6">
      <c r="A19" s="37">
        <v>17</v>
      </c>
      <c r="B19" s="38" t="s">
        <v>138</v>
      </c>
      <c r="C19" s="38" t="s">
        <v>139</v>
      </c>
      <c r="D19" s="38">
        <v>58</v>
      </c>
      <c r="E19" s="38" t="str">
        <f>附表3供应计划汇总!E62</f>
        <v>商业、住宅</v>
      </c>
      <c r="F19" s="37"/>
    </row>
    <row r="20" ht="28" customHeight="1" spans="1:6">
      <c r="A20" s="37" t="s">
        <v>2</v>
      </c>
      <c r="B20" s="37"/>
      <c r="C20" s="37"/>
      <c r="D20" s="37">
        <f>SUM(D3:D19)</f>
        <v>1750</v>
      </c>
      <c r="E20" s="37"/>
      <c r="F20" s="37"/>
    </row>
  </sheetData>
  <mergeCells count="2">
    <mergeCell ref="A1:F1"/>
    <mergeCell ref="A20:B20"/>
  </mergeCells>
  <pageMargins left="0.708661417322835" right="0.708661417322835" top="0.59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85" zoomScaleNormal="85" workbookViewId="0">
      <selection activeCell="D6" sqref="D6"/>
    </sheetView>
  </sheetViews>
  <sheetFormatPr defaultColWidth="9" defaultRowHeight="13.5"/>
  <cols>
    <col min="2" max="2" width="18.125" customWidth="1"/>
    <col min="3" max="3" width="18.375" customWidth="1"/>
  </cols>
  <sheetData>
    <row r="1" ht="36.75" spans="1:13">
      <c r="A1" s="12" t="s">
        <v>31</v>
      </c>
      <c r="B1" s="13" t="s">
        <v>33</v>
      </c>
      <c r="C1" s="13" t="s">
        <v>141</v>
      </c>
      <c r="D1" s="13" t="s">
        <v>145</v>
      </c>
      <c r="E1" s="13" t="s">
        <v>35</v>
      </c>
      <c r="F1" s="13" t="s">
        <v>146</v>
      </c>
      <c r="G1" s="13" t="s">
        <v>147</v>
      </c>
      <c r="H1" s="13" t="s">
        <v>148</v>
      </c>
      <c r="I1" s="13" t="s">
        <v>149</v>
      </c>
      <c r="J1" s="23" t="s">
        <v>38</v>
      </c>
      <c r="K1" s="24" t="s">
        <v>150</v>
      </c>
      <c r="L1" s="25" t="s">
        <v>151</v>
      </c>
      <c r="M1" s="13" t="s">
        <v>143</v>
      </c>
    </row>
    <row r="2" ht="24.75" spans="1:13">
      <c r="A2" s="14">
        <v>1</v>
      </c>
      <c r="B2" s="15" t="s">
        <v>152</v>
      </c>
      <c r="C2" s="15" t="s">
        <v>153</v>
      </c>
      <c r="D2" s="15">
        <v>184</v>
      </c>
      <c r="E2" s="16" t="s">
        <v>154</v>
      </c>
      <c r="F2" s="16" t="s">
        <v>155</v>
      </c>
      <c r="G2" s="15">
        <v>2484</v>
      </c>
      <c r="H2" s="16" t="s">
        <v>156</v>
      </c>
      <c r="I2" s="16" t="s">
        <v>155</v>
      </c>
      <c r="J2" s="16" t="s">
        <v>50</v>
      </c>
      <c r="K2" s="26" t="s">
        <v>157</v>
      </c>
      <c r="L2" s="27" t="s">
        <v>158</v>
      </c>
      <c r="M2" s="22"/>
    </row>
    <row r="3" ht="24.75" spans="1:13">
      <c r="A3" s="17">
        <v>2</v>
      </c>
      <c r="B3" s="15" t="s">
        <v>159</v>
      </c>
      <c r="C3" s="15" t="s">
        <v>110</v>
      </c>
      <c r="D3" s="15">
        <v>84</v>
      </c>
      <c r="E3" s="16" t="s">
        <v>154</v>
      </c>
      <c r="F3" s="16" t="s">
        <v>155</v>
      </c>
      <c r="G3" s="15">
        <v>1134</v>
      </c>
      <c r="H3" s="16" t="s">
        <v>156</v>
      </c>
      <c r="I3" s="16" t="s">
        <v>155</v>
      </c>
      <c r="J3" s="16" t="s">
        <v>50</v>
      </c>
      <c r="K3" s="28" t="s">
        <v>157</v>
      </c>
      <c r="L3" s="29" t="s">
        <v>158</v>
      </c>
      <c r="M3" s="16"/>
    </row>
    <row r="4" ht="24.75" spans="1:13">
      <c r="A4" s="17">
        <v>3</v>
      </c>
      <c r="B4" s="15" t="s">
        <v>160</v>
      </c>
      <c r="C4" s="15" t="s">
        <v>161</v>
      </c>
      <c r="D4" s="15">
        <v>77</v>
      </c>
      <c r="E4" s="16" t="s">
        <v>61</v>
      </c>
      <c r="F4" s="16" t="s">
        <v>155</v>
      </c>
      <c r="G4" s="15">
        <v>1039.5</v>
      </c>
      <c r="H4" s="16" t="s">
        <v>156</v>
      </c>
      <c r="I4" s="16" t="s">
        <v>155</v>
      </c>
      <c r="J4" s="16" t="s">
        <v>50</v>
      </c>
      <c r="K4" s="30" t="s">
        <v>162</v>
      </c>
      <c r="L4" s="29" t="s">
        <v>158</v>
      </c>
      <c r="M4" s="16"/>
    </row>
    <row r="5" ht="24.75" spans="1:13">
      <c r="A5" s="17">
        <v>4</v>
      </c>
      <c r="B5" s="15" t="s">
        <v>163</v>
      </c>
      <c r="C5" s="15" t="s">
        <v>164</v>
      </c>
      <c r="D5" s="15">
        <v>51</v>
      </c>
      <c r="E5" s="16" t="s">
        <v>154</v>
      </c>
      <c r="F5" s="16" t="s">
        <v>155</v>
      </c>
      <c r="G5" s="15">
        <v>688.5</v>
      </c>
      <c r="H5" s="16" t="s">
        <v>156</v>
      </c>
      <c r="I5" s="16" t="s">
        <v>155</v>
      </c>
      <c r="J5" s="16" t="s">
        <v>50</v>
      </c>
      <c r="K5" s="28" t="s">
        <v>157</v>
      </c>
      <c r="L5" s="29" t="s">
        <v>158</v>
      </c>
      <c r="M5" s="16"/>
    </row>
    <row r="6" ht="24.75" spans="1:13">
      <c r="A6" s="17">
        <v>5</v>
      </c>
      <c r="B6" s="15" t="s">
        <v>165</v>
      </c>
      <c r="C6" s="16" t="s">
        <v>166</v>
      </c>
      <c r="D6" s="15">
        <v>55</v>
      </c>
      <c r="E6" s="16" t="s">
        <v>167</v>
      </c>
      <c r="F6" s="16" t="s">
        <v>155</v>
      </c>
      <c r="G6" s="15">
        <v>742.5</v>
      </c>
      <c r="H6" s="16" t="s">
        <v>156</v>
      </c>
      <c r="I6" s="16" t="s">
        <v>155</v>
      </c>
      <c r="J6" s="16" t="s">
        <v>50</v>
      </c>
      <c r="K6" s="28" t="s">
        <v>157</v>
      </c>
      <c r="L6" s="29" t="s">
        <v>158</v>
      </c>
      <c r="M6" s="16"/>
    </row>
    <row r="7" ht="24.75" spans="1:13">
      <c r="A7" s="18">
        <v>6</v>
      </c>
      <c r="B7" s="15" t="s">
        <v>168</v>
      </c>
      <c r="C7" s="16" t="s">
        <v>169</v>
      </c>
      <c r="D7" s="15">
        <v>106</v>
      </c>
      <c r="E7" s="16" t="s">
        <v>43</v>
      </c>
      <c r="F7" s="16" t="s">
        <v>155</v>
      </c>
      <c r="G7" s="15">
        <v>1431</v>
      </c>
      <c r="H7" s="16" t="s">
        <v>156</v>
      </c>
      <c r="I7" s="16" t="s">
        <v>155</v>
      </c>
      <c r="J7" s="16" t="s">
        <v>50</v>
      </c>
      <c r="K7" s="28" t="s">
        <v>170</v>
      </c>
      <c r="L7" s="29" t="s">
        <v>158</v>
      </c>
      <c r="M7" s="16"/>
    </row>
    <row r="8" ht="24.75" spans="1:13">
      <c r="A8" s="18">
        <v>7</v>
      </c>
      <c r="B8" s="15" t="s">
        <v>171</v>
      </c>
      <c r="C8" s="16" t="s">
        <v>172</v>
      </c>
      <c r="D8" s="15">
        <v>233</v>
      </c>
      <c r="E8" s="16" t="s">
        <v>43</v>
      </c>
      <c r="F8" s="16" t="s">
        <v>155</v>
      </c>
      <c r="G8" s="15">
        <v>3145.5</v>
      </c>
      <c r="H8" s="16" t="s">
        <v>156</v>
      </c>
      <c r="I8" s="16" t="s">
        <v>155</v>
      </c>
      <c r="J8" s="16" t="s">
        <v>50</v>
      </c>
      <c r="K8" s="28" t="s">
        <v>170</v>
      </c>
      <c r="L8" s="29" t="s">
        <v>158</v>
      </c>
      <c r="M8" s="16"/>
    </row>
    <row r="9" ht="24.75" spans="1:13">
      <c r="A9" s="18">
        <v>8</v>
      </c>
      <c r="B9" s="15" t="s">
        <v>173</v>
      </c>
      <c r="C9" s="16" t="s">
        <v>174</v>
      </c>
      <c r="D9" s="15">
        <v>77</v>
      </c>
      <c r="E9" s="16" t="s">
        <v>43</v>
      </c>
      <c r="F9" s="16" t="s">
        <v>155</v>
      </c>
      <c r="G9" s="15">
        <v>1039.5</v>
      </c>
      <c r="H9" s="16" t="s">
        <v>156</v>
      </c>
      <c r="I9" s="16" t="s">
        <v>155</v>
      </c>
      <c r="J9" s="16" t="s">
        <v>50</v>
      </c>
      <c r="K9" s="28" t="s">
        <v>170</v>
      </c>
      <c r="L9" s="29" t="s">
        <v>158</v>
      </c>
      <c r="M9" s="16"/>
    </row>
    <row r="10" ht="24.75" spans="1:13">
      <c r="A10" s="18">
        <v>9</v>
      </c>
      <c r="B10" s="15" t="s">
        <v>175</v>
      </c>
      <c r="C10" s="15" t="s">
        <v>176</v>
      </c>
      <c r="D10" s="15">
        <v>220</v>
      </c>
      <c r="E10" s="16" t="s">
        <v>43</v>
      </c>
      <c r="F10" s="16" t="s">
        <v>155</v>
      </c>
      <c r="G10" s="15">
        <v>2970</v>
      </c>
      <c r="H10" s="16" t="s">
        <v>156</v>
      </c>
      <c r="I10" s="16" t="s">
        <v>155</v>
      </c>
      <c r="J10" s="16" t="s">
        <v>50</v>
      </c>
      <c r="K10" s="28" t="s">
        <v>170</v>
      </c>
      <c r="L10" s="29" t="s">
        <v>158</v>
      </c>
      <c r="M10" s="31"/>
    </row>
    <row r="11" ht="24.75" spans="1:13">
      <c r="A11" s="17">
        <v>10</v>
      </c>
      <c r="B11" s="15" t="s">
        <v>177</v>
      </c>
      <c r="C11" s="16" t="s">
        <v>178</v>
      </c>
      <c r="D11" s="15">
        <v>219</v>
      </c>
      <c r="E11" s="16" t="s">
        <v>43</v>
      </c>
      <c r="F11" s="16" t="s">
        <v>155</v>
      </c>
      <c r="G11" s="15">
        <v>2956.5</v>
      </c>
      <c r="H11" s="16" t="s">
        <v>156</v>
      </c>
      <c r="I11" s="16" t="s">
        <v>155</v>
      </c>
      <c r="J11" s="16" t="s">
        <v>50</v>
      </c>
      <c r="K11" s="28" t="s">
        <v>170</v>
      </c>
      <c r="L11" s="29" t="s">
        <v>158</v>
      </c>
      <c r="M11" s="16"/>
    </row>
    <row r="12" ht="24.75" spans="1:13">
      <c r="A12" s="18">
        <v>11</v>
      </c>
      <c r="B12" s="15" t="s">
        <v>115</v>
      </c>
      <c r="C12" s="16" t="s">
        <v>116</v>
      </c>
      <c r="D12" s="15">
        <v>98</v>
      </c>
      <c r="E12" s="16" t="s">
        <v>154</v>
      </c>
      <c r="F12" s="16" t="s">
        <v>155</v>
      </c>
      <c r="G12" s="15">
        <v>7399</v>
      </c>
      <c r="H12" s="16" t="s">
        <v>156</v>
      </c>
      <c r="I12" s="16" t="s">
        <v>155</v>
      </c>
      <c r="J12" s="16" t="s">
        <v>50</v>
      </c>
      <c r="K12" s="28" t="s">
        <v>157</v>
      </c>
      <c r="L12" s="29" t="s">
        <v>158</v>
      </c>
      <c r="M12" s="16"/>
    </row>
    <row r="13" ht="24.75" spans="1:13">
      <c r="A13" s="18">
        <v>12</v>
      </c>
      <c r="B13" s="15" t="s">
        <v>179</v>
      </c>
      <c r="C13" s="16" t="s">
        <v>180</v>
      </c>
      <c r="D13" s="15">
        <v>80</v>
      </c>
      <c r="E13" s="16" t="s">
        <v>154</v>
      </c>
      <c r="F13" s="16" t="s">
        <v>155</v>
      </c>
      <c r="G13" s="15">
        <v>6040</v>
      </c>
      <c r="H13" s="16" t="s">
        <v>156</v>
      </c>
      <c r="I13" s="16" t="s">
        <v>155</v>
      </c>
      <c r="J13" s="16" t="s">
        <v>50</v>
      </c>
      <c r="K13" s="28" t="s">
        <v>157</v>
      </c>
      <c r="L13" s="29" t="s">
        <v>158</v>
      </c>
      <c r="M13" s="16"/>
    </row>
    <row r="14" ht="24.75" spans="1:13">
      <c r="A14" s="18">
        <v>13</v>
      </c>
      <c r="B14" s="15" t="s">
        <v>181</v>
      </c>
      <c r="C14" s="16" t="s">
        <v>182</v>
      </c>
      <c r="D14" s="15">
        <v>25</v>
      </c>
      <c r="E14" s="16" t="s">
        <v>154</v>
      </c>
      <c r="F14" s="16" t="s">
        <v>155</v>
      </c>
      <c r="G14" s="15">
        <v>1887.5</v>
      </c>
      <c r="H14" s="16" t="s">
        <v>156</v>
      </c>
      <c r="I14" s="16" t="s">
        <v>155</v>
      </c>
      <c r="J14" s="16" t="s">
        <v>50</v>
      </c>
      <c r="K14" s="28" t="s">
        <v>157</v>
      </c>
      <c r="L14" s="29" t="s">
        <v>158</v>
      </c>
      <c r="M14" s="16"/>
    </row>
    <row r="15" ht="24.75" spans="1:13">
      <c r="A15" s="18">
        <v>14</v>
      </c>
      <c r="B15" s="15" t="s">
        <v>183</v>
      </c>
      <c r="C15" s="15" t="s">
        <v>184</v>
      </c>
      <c r="D15" s="15">
        <v>22</v>
      </c>
      <c r="E15" s="16" t="s">
        <v>61</v>
      </c>
      <c r="F15" s="16" t="s">
        <v>155</v>
      </c>
      <c r="G15" s="15">
        <v>1661</v>
      </c>
      <c r="H15" s="16" t="s">
        <v>156</v>
      </c>
      <c r="I15" s="16" t="s">
        <v>155</v>
      </c>
      <c r="J15" s="16" t="s">
        <v>185</v>
      </c>
      <c r="K15" s="30" t="s">
        <v>162</v>
      </c>
      <c r="L15" s="29" t="s">
        <v>158</v>
      </c>
      <c r="M15" s="16"/>
    </row>
    <row r="16" ht="24.75" spans="1:13">
      <c r="A16" s="17">
        <v>15</v>
      </c>
      <c r="B16" s="15" t="s">
        <v>186</v>
      </c>
      <c r="C16" s="16" t="s">
        <v>112</v>
      </c>
      <c r="D16" s="15">
        <v>96</v>
      </c>
      <c r="E16" s="16" t="s">
        <v>154</v>
      </c>
      <c r="F16" s="16" t="s">
        <v>155</v>
      </c>
      <c r="G16" s="15">
        <v>1296</v>
      </c>
      <c r="H16" s="16" t="s">
        <v>156</v>
      </c>
      <c r="I16" s="16" t="s">
        <v>155</v>
      </c>
      <c r="J16" s="16" t="s">
        <v>50</v>
      </c>
      <c r="K16" s="28" t="s">
        <v>187</v>
      </c>
      <c r="L16" s="29" t="s">
        <v>158</v>
      </c>
      <c r="M16" s="16" t="s">
        <v>188</v>
      </c>
    </row>
    <row r="17" ht="24.75" spans="1:13">
      <c r="A17" s="17">
        <v>16</v>
      </c>
      <c r="B17" s="15" t="s">
        <v>189</v>
      </c>
      <c r="C17" s="16" t="s">
        <v>135</v>
      </c>
      <c r="D17" s="15">
        <v>131</v>
      </c>
      <c r="E17" s="16" t="s">
        <v>154</v>
      </c>
      <c r="F17" s="16" t="s">
        <v>155</v>
      </c>
      <c r="G17" s="15">
        <v>9890.5</v>
      </c>
      <c r="H17" s="16" t="s">
        <v>156</v>
      </c>
      <c r="I17" s="16" t="s">
        <v>155</v>
      </c>
      <c r="J17" s="16" t="s">
        <v>185</v>
      </c>
      <c r="K17" s="28" t="s">
        <v>187</v>
      </c>
      <c r="L17" s="29" t="s">
        <v>158</v>
      </c>
      <c r="M17" s="16" t="s">
        <v>188</v>
      </c>
    </row>
    <row r="18" ht="14.25" spans="1:13">
      <c r="A18" s="19" t="s">
        <v>190</v>
      </c>
      <c r="B18" s="20"/>
      <c r="C18" s="21"/>
      <c r="D18" s="22">
        <v>1758</v>
      </c>
      <c r="E18" s="16"/>
      <c r="F18" s="16"/>
      <c r="G18" s="22">
        <v>45805</v>
      </c>
      <c r="H18" s="22"/>
      <c r="I18" s="16"/>
      <c r="J18" s="16"/>
      <c r="K18" s="22"/>
      <c r="L18" s="22"/>
      <c r="M18" s="16"/>
    </row>
  </sheetData>
  <mergeCells count="1">
    <mergeCell ref="A18:C1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workbookViewId="0">
      <selection activeCell="C2" sqref="C2"/>
    </sheetView>
  </sheetViews>
  <sheetFormatPr defaultColWidth="9" defaultRowHeight="13.5"/>
  <cols>
    <col min="3" max="3" width="11.625" customWidth="1"/>
    <col min="4" max="4" width="8.5" customWidth="1"/>
  </cols>
  <sheetData>
    <row r="1" spans="1:4">
      <c r="A1" s="1" t="s">
        <v>43</v>
      </c>
      <c r="B1" s="2">
        <f>C1/15</f>
        <v>57</v>
      </c>
      <c r="C1" s="3">
        <v>855</v>
      </c>
      <c r="D1" s="4">
        <f>B1/$B$5</f>
        <v>0.486348122866894</v>
      </c>
    </row>
    <row r="2" spans="1:23">
      <c r="A2" s="1" t="s">
        <v>61</v>
      </c>
      <c r="B2" s="2">
        <f t="shared" ref="B2:B4" si="0">C2/15</f>
        <v>6.6</v>
      </c>
      <c r="C2" s="3">
        <v>99</v>
      </c>
      <c r="D2" s="4">
        <f t="shared" ref="D2:D4" si="1">B2/$B$5</f>
        <v>0.0563139931740614</v>
      </c>
      <c r="O2" s="7"/>
      <c r="P2" s="7"/>
      <c r="Q2" s="7"/>
      <c r="R2" s="7"/>
      <c r="S2" s="7"/>
      <c r="T2" s="7"/>
      <c r="U2" s="7"/>
      <c r="V2" s="7"/>
      <c r="W2" s="7"/>
    </row>
    <row r="3" spans="1:23">
      <c r="A3" s="5" t="s">
        <v>154</v>
      </c>
      <c r="B3" s="2">
        <f t="shared" si="0"/>
        <v>49.9333333333333</v>
      </c>
      <c r="C3" s="3">
        <v>749</v>
      </c>
      <c r="D3" s="4">
        <f t="shared" si="1"/>
        <v>0.426052332195677</v>
      </c>
      <c r="O3" s="7"/>
      <c r="P3" s="7"/>
      <c r="Q3" s="7"/>
      <c r="R3" s="7"/>
      <c r="S3" s="7"/>
      <c r="T3" s="7"/>
      <c r="U3" s="7"/>
      <c r="V3" s="7"/>
      <c r="W3" s="7"/>
    </row>
    <row r="4" spans="1:23">
      <c r="A4" s="6" t="s">
        <v>167</v>
      </c>
      <c r="B4" s="2">
        <f t="shared" si="0"/>
        <v>3.66666666666667</v>
      </c>
      <c r="C4" s="3">
        <v>55</v>
      </c>
      <c r="D4" s="4">
        <f t="shared" si="1"/>
        <v>0.0312855517633675</v>
      </c>
      <c r="O4" s="7"/>
      <c r="P4" s="7"/>
      <c r="Q4" s="7"/>
      <c r="R4" s="7"/>
      <c r="S4" s="7"/>
      <c r="T4" s="7"/>
      <c r="U4" s="7"/>
      <c r="V4" s="7"/>
      <c r="W4" s="7"/>
    </row>
    <row r="5" spans="2:23">
      <c r="B5">
        <f>SUM(B1:B4)</f>
        <v>117.2</v>
      </c>
      <c r="C5">
        <f>SUM(C1:C4)</f>
        <v>1758</v>
      </c>
      <c r="O5" s="7"/>
      <c r="P5" s="7"/>
      <c r="Q5" s="7"/>
      <c r="R5" s="7"/>
      <c r="S5" s="7"/>
      <c r="T5" s="7"/>
      <c r="U5" s="7"/>
      <c r="V5" s="7"/>
      <c r="W5" s="7"/>
    </row>
    <row r="6" spans="15:23">
      <c r="O6" s="7"/>
      <c r="P6" s="7"/>
      <c r="Q6" s="7"/>
      <c r="R6" s="7"/>
      <c r="S6" s="7"/>
      <c r="T6" s="7"/>
      <c r="U6" s="7"/>
      <c r="V6" s="7"/>
      <c r="W6" s="7"/>
    </row>
    <row r="7" spans="15:23">
      <c r="O7" s="7"/>
      <c r="P7" s="7"/>
      <c r="Q7" s="7"/>
      <c r="R7" s="7"/>
      <c r="S7" s="7"/>
      <c r="T7" s="7"/>
      <c r="U7" s="7"/>
      <c r="V7" s="7"/>
      <c r="W7" s="7"/>
    </row>
    <row r="8" spans="15:23">
      <c r="O8" s="7"/>
      <c r="P8" s="7"/>
      <c r="Q8" s="7"/>
      <c r="R8" s="7"/>
      <c r="S8" s="7"/>
      <c r="T8" s="7"/>
      <c r="U8" s="7"/>
      <c r="V8" s="7"/>
      <c r="W8" s="7"/>
    </row>
    <row r="9" spans="15:23">
      <c r="O9" s="7"/>
      <c r="P9" s="7"/>
      <c r="Q9" s="7"/>
      <c r="R9" s="7"/>
      <c r="S9" s="7"/>
      <c r="T9" s="7"/>
      <c r="U9" s="7"/>
      <c r="V9" s="7"/>
      <c r="W9" s="7"/>
    </row>
    <row r="10" spans="15:23">
      <c r="O10" s="7"/>
      <c r="P10" s="7"/>
      <c r="Q10" s="7"/>
      <c r="R10" s="7"/>
      <c r="S10" s="7"/>
      <c r="T10" s="7"/>
      <c r="U10" s="7"/>
      <c r="V10" s="7"/>
      <c r="W10" s="7"/>
    </row>
    <row r="11" spans="15:23">
      <c r="O11" s="7"/>
      <c r="P11" s="7"/>
      <c r="Q11" s="7"/>
      <c r="R11" s="7"/>
      <c r="S11" s="7"/>
      <c r="T11" s="7"/>
      <c r="U11" s="7"/>
      <c r="V11" s="7"/>
      <c r="W11" s="7"/>
    </row>
    <row r="12" spans="15:23">
      <c r="O12" s="7"/>
      <c r="P12" s="7"/>
      <c r="Q12" s="7"/>
      <c r="R12" s="7"/>
      <c r="S12" s="7"/>
      <c r="T12" s="7"/>
      <c r="U12" s="7"/>
      <c r="V12" s="7"/>
      <c r="W12" s="7"/>
    </row>
    <row r="13" spans="15:23">
      <c r="O13" s="7"/>
      <c r="P13" s="7"/>
      <c r="Q13" s="7"/>
      <c r="R13" s="7"/>
      <c r="S13" s="7"/>
      <c r="T13" s="7"/>
      <c r="U13" s="7"/>
      <c r="V13" s="7"/>
      <c r="W13" s="7"/>
    </row>
    <row r="14" spans="15:23">
      <c r="O14" s="7"/>
      <c r="P14" s="7"/>
      <c r="Q14" s="7"/>
      <c r="R14" s="7"/>
      <c r="S14" s="7"/>
      <c r="T14" s="7"/>
      <c r="U14" s="7"/>
      <c r="V14" s="7"/>
      <c r="W14" s="7"/>
    </row>
    <row r="15" spans="15:23">
      <c r="O15" s="7"/>
      <c r="P15" s="7"/>
      <c r="Q15" s="7"/>
      <c r="R15" s="7"/>
      <c r="S15" s="7"/>
      <c r="T15" s="7"/>
      <c r="U15" s="7"/>
      <c r="V15" s="7"/>
      <c r="W15" s="7"/>
    </row>
    <row r="16" spans="15:23">
      <c r="O16" s="7"/>
      <c r="P16" s="7"/>
      <c r="Q16" s="7"/>
      <c r="R16" s="7"/>
      <c r="S16" s="7"/>
      <c r="T16" s="7"/>
      <c r="U16" s="7"/>
      <c r="V16" s="7"/>
      <c r="W16" s="7"/>
    </row>
    <row r="17" spans="15:23">
      <c r="O17" s="7"/>
      <c r="P17" s="7"/>
      <c r="Q17" s="7"/>
      <c r="R17" s="7"/>
      <c r="S17" s="7"/>
      <c r="T17" s="7"/>
      <c r="U17" s="7"/>
      <c r="V17" s="7"/>
      <c r="W17" s="7"/>
    </row>
    <row r="18" spans="15:23">
      <c r="O18" s="7"/>
      <c r="P18" s="7"/>
      <c r="Q18" s="7"/>
      <c r="R18" s="7"/>
      <c r="S18" s="7"/>
      <c r="T18" s="7"/>
      <c r="U18" s="7"/>
      <c r="V18" s="7"/>
      <c r="W18" s="7"/>
    </row>
    <row r="19" spans="15:23">
      <c r="O19" s="7"/>
      <c r="P19" s="7"/>
      <c r="Q19" s="9" t="s">
        <v>191</v>
      </c>
      <c r="R19" s="9" t="s">
        <v>192</v>
      </c>
      <c r="S19" s="9" t="s">
        <v>193</v>
      </c>
      <c r="T19" s="9" t="s">
        <v>194</v>
      </c>
      <c r="U19" s="7"/>
      <c r="V19" s="7"/>
      <c r="W19" s="7"/>
    </row>
    <row r="20" spans="15:23">
      <c r="O20" s="7"/>
      <c r="P20" s="7"/>
      <c r="Q20" s="9" t="s">
        <v>195</v>
      </c>
      <c r="R20" s="9">
        <v>5</v>
      </c>
      <c r="S20" s="10">
        <f>T20/15</f>
        <v>57</v>
      </c>
      <c r="T20" s="11">
        <v>855</v>
      </c>
      <c r="U20" s="7"/>
      <c r="V20" s="7"/>
      <c r="W20" s="7"/>
    </row>
    <row r="21" spans="15:23">
      <c r="O21" s="7"/>
      <c r="P21" s="7"/>
      <c r="Q21" s="9" t="s">
        <v>196</v>
      </c>
      <c r="R21" s="9">
        <v>11</v>
      </c>
      <c r="S21" s="10">
        <f>T21/15</f>
        <v>60.2</v>
      </c>
      <c r="T21" s="11">
        <v>903</v>
      </c>
      <c r="U21" s="7"/>
      <c r="V21" s="7"/>
      <c r="W21" s="7"/>
    </row>
    <row r="22" spans="15:23">
      <c r="O22" s="7"/>
      <c r="P22" s="7"/>
      <c r="Q22" s="9" t="s">
        <v>28</v>
      </c>
      <c r="R22" s="9">
        <f>SUM(R20:R21)</f>
        <v>16</v>
      </c>
      <c r="S22" s="11">
        <f t="shared" ref="S22:T22" si="2">SUM(S20:S21)</f>
        <v>117.2</v>
      </c>
      <c r="T22" s="11">
        <f t="shared" si="2"/>
        <v>1758</v>
      </c>
      <c r="U22" s="7"/>
      <c r="V22" s="7"/>
      <c r="W22" s="7"/>
    </row>
    <row r="23" spans="15:23">
      <c r="O23" s="7"/>
      <c r="P23" s="7"/>
      <c r="Q23" s="9"/>
      <c r="R23" s="9"/>
      <c r="S23" s="10"/>
      <c r="T23" s="11"/>
      <c r="U23" s="7"/>
      <c r="V23" s="7"/>
      <c r="W23" s="7"/>
    </row>
    <row r="24" spans="15:23">
      <c r="O24" s="7"/>
      <c r="P24" s="7"/>
      <c r="Q24" s="9"/>
      <c r="R24" s="9"/>
      <c r="S24" s="10"/>
      <c r="T24" s="11"/>
      <c r="U24" s="7"/>
      <c r="V24" s="7"/>
      <c r="W24" s="7"/>
    </row>
    <row r="25" spans="15:23">
      <c r="O25" s="7"/>
      <c r="P25" s="7"/>
      <c r="U25" s="7"/>
      <c r="V25" s="7"/>
      <c r="W25" s="7"/>
    </row>
    <row r="31" ht="18.75" spans="15:15">
      <c r="O31" s="8" t="s">
        <v>197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附表1</vt:lpstr>
      <vt:lpstr>附表2</vt:lpstr>
      <vt:lpstr>附表3供应计划汇总</vt:lpstr>
      <vt:lpstr>附表4储备计划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2021-03-01T10:37:00Z</dcterms:created>
  <cp:lastPrinted>2023-03-02T11:46:00Z</cp:lastPrinted>
  <dcterms:modified xsi:type="dcterms:W3CDTF">2023-07-27T03:17:28Z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4ABB8CF0FB4B4AF393401CE20E40312C</vt:lpwstr>
  </property>
</Properties>
</file>