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0" r:id="rId1"/>
  </sheets>
  <definedNames>
    <definedName name="_xlnm._FilterDatabase" localSheetId="0" hidden="1">sheet1!$B$2:$H$223</definedName>
  </definedNames>
  <calcPr calcId="144525"/>
</workbook>
</file>

<file path=xl/sharedStrings.xml><?xml version="1.0" encoding="utf-8"?>
<sst xmlns="http://schemas.openxmlformats.org/spreadsheetml/2006/main" count="229" uniqueCount="29">
  <si>
    <t>2023年度安徽省灵璧县中学新任教师公开招聘入围体检人员名单</t>
  </si>
  <si>
    <t>序号</t>
  </si>
  <si>
    <t>准考证号</t>
  </si>
  <si>
    <t>岗位代码</t>
  </si>
  <si>
    <t>岗位名称</t>
  </si>
  <si>
    <t>笔试合成成绩</t>
  </si>
  <si>
    <t>专业测试合成成绩</t>
  </si>
  <si>
    <t>总成绩</t>
  </si>
  <si>
    <t>初中地理1</t>
  </si>
  <si>
    <t>初中地理2</t>
  </si>
  <si>
    <t>初中数学1</t>
  </si>
  <si>
    <t>初中数学2</t>
  </si>
  <si>
    <t>初中美术</t>
  </si>
  <si>
    <t>初中心理健康教育</t>
  </si>
  <si>
    <t>初中生物1</t>
  </si>
  <si>
    <t>初中生物2</t>
  </si>
  <si>
    <t>初中物理</t>
  </si>
  <si>
    <t>高中物理</t>
  </si>
  <si>
    <t>初中音乐</t>
  </si>
  <si>
    <t>初中化学</t>
  </si>
  <si>
    <t>初中语文1</t>
  </si>
  <si>
    <t>初中语文2</t>
  </si>
  <si>
    <t>初中英语1</t>
  </si>
  <si>
    <t>初中英语2</t>
  </si>
  <si>
    <t>高中英语</t>
  </si>
  <si>
    <t>初中体育</t>
  </si>
  <si>
    <t>初中历史</t>
  </si>
  <si>
    <t>初中道德与法治1</t>
  </si>
  <si>
    <t>初中道德与法治2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</si>
</sst>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AEEF3"/>
      <color rgb="00FCD5B4"/>
      <color rgb="00FDE9D9"/>
      <color rgb="00000000"/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3"/>
  <sheetViews>
    <sheetView tabSelected="1" zoomScale="90" zoomScaleNormal="90" zoomScaleSheetLayoutView="60" workbookViewId="0">
      <pane ySplit="2" topLeftCell="A3" activePane="bottomLeft" state="frozen"/>
      <selection/>
      <selection pane="bottomLeft" activeCell="J14" sqref="J14"/>
    </sheetView>
  </sheetViews>
  <sheetFormatPr defaultColWidth="16.9416666666667" defaultRowHeight="25" customHeight="1" outlineLevelCol="6"/>
  <cols>
    <col min="1" max="1" width="5.40833333333333" style="2" customWidth="1"/>
    <col min="2" max="2" width="17.35" style="2" customWidth="1"/>
    <col min="3" max="3" width="14.8666666666667" style="2" customWidth="1"/>
    <col min="4" max="4" width="17.0833333333333" style="2" customWidth="1"/>
    <col min="5" max="5" width="14.45" style="3" customWidth="1"/>
    <col min="6" max="6" width="18.2" style="3" customWidth="1"/>
    <col min="7" max="7" width="19.3083333333333" style="3" customWidth="1"/>
    <col min="8" max="16351" width="16.9416666666667" style="2" customWidth="1"/>
    <col min="16352" max="16384" width="16.9416666666667" style="2"/>
  </cols>
  <sheetData>
    <row r="1" ht="39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customHeight="1" spans="1:7">
      <c r="A3" s="8">
        <v>1</v>
      </c>
      <c r="B3" s="8" t="str">
        <f>"504017728"</f>
        <v>504017728</v>
      </c>
      <c r="C3" s="8" t="str">
        <f t="shared" ref="C3:C12" si="0">"341323001"</f>
        <v>341323001</v>
      </c>
      <c r="D3" s="8" t="s">
        <v>8</v>
      </c>
      <c r="E3" s="9">
        <v>48.1</v>
      </c>
      <c r="F3" s="9">
        <v>33.36</v>
      </c>
      <c r="G3" s="9">
        <f t="shared" ref="G3:G11" si="1">E3+F3</f>
        <v>81.46</v>
      </c>
    </row>
    <row r="4" customHeight="1" spans="1:7">
      <c r="A4" s="8">
        <v>2</v>
      </c>
      <c r="B4" s="8" t="str">
        <f>"504017719"</f>
        <v>504017719</v>
      </c>
      <c r="C4" s="8" t="str">
        <f t="shared" si="0"/>
        <v>341323001</v>
      </c>
      <c r="D4" s="8" t="s">
        <v>8</v>
      </c>
      <c r="E4" s="9">
        <v>47.8</v>
      </c>
      <c r="F4" s="9">
        <v>31.64</v>
      </c>
      <c r="G4" s="9">
        <f t="shared" si="1"/>
        <v>79.44</v>
      </c>
    </row>
    <row r="5" customHeight="1" spans="1:7">
      <c r="A5" s="8">
        <v>3</v>
      </c>
      <c r="B5" s="8" t="str">
        <f>"504017723"</f>
        <v>504017723</v>
      </c>
      <c r="C5" s="8" t="str">
        <f t="shared" si="0"/>
        <v>341323001</v>
      </c>
      <c r="D5" s="8" t="s">
        <v>8</v>
      </c>
      <c r="E5" s="9">
        <v>45.4</v>
      </c>
      <c r="F5" s="9">
        <v>33</v>
      </c>
      <c r="G5" s="9">
        <f t="shared" si="1"/>
        <v>78.4</v>
      </c>
    </row>
    <row r="6" customHeight="1" spans="1:7">
      <c r="A6" s="8">
        <v>4</v>
      </c>
      <c r="B6" s="8" t="str">
        <f>"504017726"</f>
        <v>504017726</v>
      </c>
      <c r="C6" s="8" t="str">
        <f t="shared" si="0"/>
        <v>341323001</v>
      </c>
      <c r="D6" s="8" t="s">
        <v>8</v>
      </c>
      <c r="E6" s="9">
        <v>43.65</v>
      </c>
      <c r="F6" s="9">
        <v>34.32</v>
      </c>
      <c r="G6" s="9">
        <f t="shared" si="1"/>
        <v>77.97</v>
      </c>
    </row>
    <row r="7" customHeight="1" spans="1:7">
      <c r="A7" s="8">
        <v>5</v>
      </c>
      <c r="B7" s="8" t="str">
        <f>"504017727"</f>
        <v>504017727</v>
      </c>
      <c r="C7" s="8" t="str">
        <f t="shared" si="0"/>
        <v>341323001</v>
      </c>
      <c r="D7" s="8" t="s">
        <v>8</v>
      </c>
      <c r="E7" s="9">
        <v>43.4</v>
      </c>
      <c r="F7" s="9">
        <v>34.48</v>
      </c>
      <c r="G7" s="9">
        <f t="shared" si="1"/>
        <v>77.88</v>
      </c>
    </row>
    <row r="8" customHeight="1" spans="1:7">
      <c r="A8" s="8">
        <v>6</v>
      </c>
      <c r="B8" s="8" t="str">
        <f>"504017722"</f>
        <v>504017722</v>
      </c>
      <c r="C8" s="8" t="str">
        <f t="shared" si="0"/>
        <v>341323001</v>
      </c>
      <c r="D8" s="8" t="s">
        <v>8</v>
      </c>
      <c r="E8" s="9">
        <v>41.85</v>
      </c>
      <c r="F8" s="9">
        <v>32.6</v>
      </c>
      <c r="G8" s="9">
        <f t="shared" si="1"/>
        <v>74.45</v>
      </c>
    </row>
    <row r="9" customHeight="1" spans="1:7">
      <c r="A9" s="8">
        <v>7</v>
      </c>
      <c r="B9" s="8" t="str">
        <f>"504017801"</f>
        <v>504017801</v>
      </c>
      <c r="C9" s="8" t="str">
        <f t="shared" si="0"/>
        <v>341323001</v>
      </c>
      <c r="D9" s="8" t="s">
        <v>8</v>
      </c>
      <c r="E9" s="9">
        <v>42.15</v>
      </c>
      <c r="F9" s="9">
        <v>31.96</v>
      </c>
      <c r="G9" s="9">
        <f t="shared" si="1"/>
        <v>74.11</v>
      </c>
    </row>
    <row r="10" customHeight="1" spans="1:7">
      <c r="A10" s="8">
        <v>8</v>
      </c>
      <c r="B10" s="8" t="str">
        <f>"504017809"</f>
        <v>504017809</v>
      </c>
      <c r="C10" s="8" t="str">
        <f t="shared" ref="C10:C17" si="2">"341323002"</f>
        <v>341323002</v>
      </c>
      <c r="D10" s="8" t="s">
        <v>9</v>
      </c>
      <c r="E10" s="9">
        <v>46.2</v>
      </c>
      <c r="F10" s="9">
        <v>33.28</v>
      </c>
      <c r="G10" s="9">
        <f t="shared" ref="G10:G16" si="3">E10+F10</f>
        <v>79.48</v>
      </c>
    </row>
    <row r="11" customHeight="1" spans="1:7">
      <c r="A11" s="8">
        <v>9</v>
      </c>
      <c r="B11" s="8" t="str">
        <f>"504017803"</f>
        <v>504017803</v>
      </c>
      <c r="C11" s="8" t="str">
        <f t="shared" si="2"/>
        <v>341323002</v>
      </c>
      <c r="D11" s="8" t="s">
        <v>9</v>
      </c>
      <c r="E11" s="9">
        <v>44.5</v>
      </c>
      <c r="F11" s="9">
        <v>33.28</v>
      </c>
      <c r="G11" s="9">
        <f t="shared" si="3"/>
        <v>77.78</v>
      </c>
    </row>
    <row r="12" customHeight="1" spans="1:7">
      <c r="A12" s="8">
        <v>10</v>
      </c>
      <c r="B12" s="8" t="str">
        <f>"504017804"</f>
        <v>504017804</v>
      </c>
      <c r="C12" s="8" t="str">
        <f t="shared" si="2"/>
        <v>341323002</v>
      </c>
      <c r="D12" s="8" t="s">
        <v>9</v>
      </c>
      <c r="E12" s="9">
        <v>44.4</v>
      </c>
      <c r="F12" s="9">
        <v>32.36</v>
      </c>
      <c r="G12" s="9">
        <f t="shared" si="3"/>
        <v>76.76</v>
      </c>
    </row>
    <row r="13" customHeight="1" spans="1:7">
      <c r="A13" s="8">
        <v>11</v>
      </c>
      <c r="B13" s="8" t="str">
        <f>"504017811"</f>
        <v>504017811</v>
      </c>
      <c r="C13" s="8" t="str">
        <f t="shared" si="2"/>
        <v>341323002</v>
      </c>
      <c r="D13" s="8" t="s">
        <v>9</v>
      </c>
      <c r="E13" s="9">
        <v>42.15</v>
      </c>
      <c r="F13" s="9">
        <v>32.48</v>
      </c>
      <c r="G13" s="9">
        <f t="shared" si="3"/>
        <v>74.63</v>
      </c>
    </row>
    <row r="14" customHeight="1" spans="1:7">
      <c r="A14" s="8">
        <v>12</v>
      </c>
      <c r="B14" s="8" t="str">
        <f>"504017810"</f>
        <v>504017810</v>
      </c>
      <c r="C14" s="8" t="str">
        <f t="shared" si="2"/>
        <v>341323002</v>
      </c>
      <c r="D14" s="8" t="s">
        <v>9</v>
      </c>
      <c r="E14" s="9">
        <v>40.35</v>
      </c>
      <c r="F14" s="9">
        <v>32.16</v>
      </c>
      <c r="G14" s="9">
        <f t="shared" si="3"/>
        <v>72.51</v>
      </c>
    </row>
    <row r="15" customHeight="1" spans="1:7">
      <c r="A15" s="8">
        <v>13</v>
      </c>
      <c r="B15" s="8" t="str">
        <f>"504017813"</f>
        <v>504017813</v>
      </c>
      <c r="C15" s="8" t="str">
        <f t="shared" si="2"/>
        <v>341323002</v>
      </c>
      <c r="D15" s="8" t="s">
        <v>9</v>
      </c>
      <c r="E15" s="9">
        <v>38.35</v>
      </c>
      <c r="F15" s="9">
        <v>34</v>
      </c>
      <c r="G15" s="9">
        <f t="shared" si="3"/>
        <v>72.35</v>
      </c>
    </row>
    <row r="16" customHeight="1" spans="1:7">
      <c r="A16" s="8">
        <v>14</v>
      </c>
      <c r="B16" s="8" t="str">
        <f>"504019016"</f>
        <v>504019016</v>
      </c>
      <c r="C16" s="8" t="str">
        <f t="shared" ref="C16:C43" si="4">"341323013"</f>
        <v>341323013</v>
      </c>
      <c r="D16" s="8" t="s">
        <v>10</v>
      </c>
      <c r="E16" s="9">
        <v>46.05</v>
      </c>
      <c r="F16" s="9">
        <v>31.7605220955165</v>
      </c>
      <c r="G16" s="9">
        <f t="shared" ref="G16:G42" si="5">E16+F16</f>
        <v>77.8105220955165</v>
      </c>
    </row>
    <row r="17" customHeight="1" spans="1:7">
      <c r="A17" s="8">
        <v>15</v>
      </c>
      <c r="B17" s="8" t="str">
        <f>"504019013"</f>
        <v>504019013</v>
      </c>
      <c r="C17" s="8" t="str">
        <f t="shared" si="4"/>
        <v>341323013</v>
      </c>
      <c r="D17" s="8" t="s">
        <v>10</v>
      </c>
      <c r="E17" s="9">
        <v>40.95</v>
      </c>
      <c r="F17" s="9">
        <v>33.448628812818</v>
      </c>
      <c r="G17" s="9">
        <f t="shared" si="5"/>
        <v>74.398628812818</v>
      </c>
    </row>
    <row r="18" customHeight="1" spans="1:7">
      <c r="A18" s="8">
        <v>16</v>
      </c>
      <c r="B18" s="8" t="str">
        <f>"504019026"</f>
        <v>504019026</v>
      </c>
      <c r="C18" s="8" t="str">
        <f t="shared" si="4"/>
        <v>341323013</v>
      </c>
      <c r="D18" s="8" t="s">
        <v>10</v>
      </c>
      <c r="E18" s="9">
        <v>42.05</v>
      </c>
      <c r="F18" s="9">
        <v>32.1302978526397</v>
      </c>
      <c r="G18" s="9">
        <f t="shared" si="5"/>
        <v>74.1802978526397</v>
      </c>
    </row>
    <row r="19" customHeight="1" spans="1:7">
      <c r="A19" s="8">
        <v>17</v>
      </c>
      <c r="B19" s="8" t="str">
        <f>"504018908"</f>
        <v>504018908</v>
      </c>
      <c r="C19" s="8" t="str">
        <f t="shared" si="4"/>
        <v>341323013</v>
      </c>
      <c r="D19" s="8" t="s">
        <v>10</v>
      </c>
      <c r="E19" s="9">
        <v>41.75</v>
      </c>
      <c r="F19" s="9">
        <v>32.2026452833812</v>
      </c>
      <c r="G19" s="9">
        <f t="shared" si="5"/>
        <v>73.9526452833812</v>
      </c>
    </row>
    <row r="20" customHeight="1" spans="1:7">
      <c r="A20" s="8">
        <v>18</v>
      </c>
      <c r="B20" s="8" t="str">
        <f>"504018912"</f>
        <v>504018912</v>
      </c>
      <c r="C20" s="8" t="str">
        <f t="shared" si="4"/>
        <v>341323013</v>
      </c>
      <c r="D20" s="8" t="s">
        <v>10</v>
      </c>
      <c r="E20" s="9">
        <v>40.75</v>
      </c>
      <c r="F20" s="9">
        <v>32.5643824370886</v>
      </c>
      <c r="G20" s="9">
        <f t="shared" si="5"/>
        <v>73.3143824370886</v>
      </c>
    </row>
    <row r="21" customHeight="1" spans="1:7">
      <c r="A21" s="8">
        <v>19</v>
      </c>
      <c r="B21" s="8" t="str">
        <f>"504019024"</f>
        <v>504019024</v>
      </c>
      <c r="C21" s="8" t="str">
        <f t="shared" si="4"/>
        <v>341323013</v>
      </c>
      <c r="D21" s="8" t="s">
        <v>10</v>
      </c>
      <c r="E21" s="9">
        <v>40.2</v>
      </c>
      <c r="F21" s="9">
        <v>32.8296563498074</v>
      </c>
      <c r="G21" s="9">
        <f t="shared" si="5"/>
        <v>73.0296563498074</v>
      </c>
    </row>
    <row r="22" customHeight="1" spans="1:7">
      <c r="A22" s="8">
        <v>20</v>
      </c>
      <c r="B22" s="8" t="str">
        <f>"504019021"</f>
        <v>504019021</v>
      </c>
      <c r="C22" s="8" t="str">
        <f t="shared" si="4"/>
        <v>341323013</v>
      </c>
      <c r="D22" s="8" t="s">
        <v>10</v>
      </c>
      <c r="E22" s="9">
        <v>40.7</v>
      </c>
      <c r="F22" s="9">
        <v>32.2669541107069</v>
      </c>
      <c r="G22" s="9">
        <f t="shared" si="5"/>
        <v>72.9669541107069</v>
      </c>
    </row>
    <row r="23" customHeight="1" spans="1:7">
      <c r="A23" s="8">
        <v>21</v>
      </c>
      <c r="B23" s="8" t="str">
        <f>"504018930"</f>
        <v>504018930</v>
      </c>
      <c r="C23" s="8" t="str">
        <f t="shared" si="4"/>
        <v>341323013</v>
      </c>
      <c r="D23" s="8" t="s">
        <v>10</v>
      </c>
      <c r="E23" s="9">
        <v>40.8</v>
      </c>
      <c r="F23" s="9">
        <v>31.9052169569994</v>
      </c>
      <c r="G23" s="9">
        <f t="shared" si="5"/>
        <v>72.7052169569994</v>
      </c>
    </row>
    <row r="24" customHeight="1" spans="1:7">
      <c r="A24" s="8">
        <v>22</v>
      </c>
      <c r="B24" s="8" t="str">
        <f>"504019104"</f>
        <v>504019104</v>
      </c>
      <c r="C24" s="8" t="str">
        <f t="shared" si="4"/>
        <v>341323013</v>
      </c>
      <c r="D24" s="8" t="s">
        <v>10</v>
      </c>
      <c r="E24" s="9">
        <v>39.25</v>
      </c>
      <c r="F24" s="9">
        <v>33.2315865205935</v>
      </c>
      <c r="G24" s="9">
        <f t="shared" si="5"/>
        <v>72.4815865205935</v>
      </c>
    </row>
    <row r="25" customHeight="1" spans="1:7">
      <c r="A25" s="8">
        <v>23</v>
      </c>
      <c r="B25" s="8" t="str">
        <f>"504018911"</f>
        <v>504018911</v>
      </c>
      <c r="C25" s="8" t="str">
        <f t="shared" si="4"/>
        <v>341323013</v>
      </c>
      <c r="D25" s="8" t="s">
        <v>10</v>
      </c>
      <c r="E25" s="9">
        <v>39.45</v>
      </c>
      <c r="F25" s="9">
        <v>32.0177574048196</v>
      </c>
      <c r="G25" s="9">
        <f t="shared" si="5"/>
        <v>71.4677574048196</v>
      </c>
    </row>
    <row r="26" customHeight="1" spans="1:7">
      <c r="A26" s="8">
        <v>24</v>
      </c>
      <c r="B26" s="8" t="str">
        <f>"504018920"</f>
        <v>504018920</v>
      </c>
      <c r="C26" s="8" t="str">
        <f t="shared" si="4"/>
        <v>341323013</v>
      </c>
      <c r="D26" s="8" t="s">
        <v>10</v>
      </c>
      <c r="E26" s="9">
        <v>39.45</v>
      </c>
      <c r="F26" s="9">
        <v>31.9534485774938</v>
      </c>
      <c r="G26" s="9">
        <f t="shared" si="5"/>
        <v>71.4034485774938</v>
      </c>
    </row>
    <row r="27" customHeight="1" spans="1:7">
      <c r="A27" s="8">
        <v>25</v>
      </c>
      <c r="B27" s="8" t="str">
        <f>"504019025"</f>
        <v>504019025</v>
      </c>
      <c r="C27" s="8" t="str">
        <f t="shared" si="4"/>
        <v>341323013</v>
      </c>
      <c r="D27" s="8" t="s">
        <v>10</v>
      </c>
      <c r="E27" s="9">
        <v>38</v>
      </c>
      <c r="F27" s="9">
        <v>32.3071471277855</v>
      </c>
      <c r="G27" s="9">
        <f t="shared" si="5"/>
        <v>70.3071471277855</v>
      </c>
    </row>
    <row r="28" customHeight="1" spans="1:7">
      <c r="A28" s="8">
        <v>26</v>
      </c>
      <c r="B28" s="8" t="str">
        <f>"504018914"</f>
        <v>504018914</v>
      </c>
      <c r="C28" s="8" t="str">
        <f t="shared" si="4"/>
        <v>341323013</v>
      </c>
      <c r="D28" s="8" t="s">
        <v>10</v>
      </c>
      <c r="E28" s="9">
        <v>38.25</v>
      </c>
      <c r="F28" s="9">
        <v>31.9212941638309</v>
      </c>
      <c r="G28" s="9">
        <f t="shared" si="5"/>
        <v>70.1712941638309</v>
      </c>
    </row>
    <row r="29" customHeight="1" spans="1:7">
      <c r="A29" s="8">
        <v>27</v>
      </c>
      <c r="B29" s="8" t="str">
        <f>"504019020"</f>
        <v>504019020</v>
      </c>
      <c r="C29" s="8" t="str">
        <f t="shared" si="4"/>
        <v>341323013</v>
      </c>
      <c r="D29" s="8" t="s">
        <v>10</v>
      </c>
      <c r="E29" s="9">
        <v>37.9</v>
      </c>
      <c r="F29" s="9">
        <v>32.0177574048196</v>
      </c>
      <c r="G29" s="9">
        <f t="shared" si="5"/>
        <v>69.9177574048196</v>
      </c>
    </row>
    <row r="30" customHeight="1" spans="1:7">
      <c r="A30" s="8">
        <v>28</v>
      </c>
      <c r="B30" s="8" t="str">
        <f>"504019003"</f>
        <v>504019003</v>
      </c>
      <c r="C30" s="8" t="str">
        <f t="shared" si="4"/>
        <v>341323013</v>
      </c>
      <c r="D30" s="8" t="s">
        <v>10</v>
      </c>
      <c r="E30" s="9">
        <v>38</v>
      </c>
      <c r="F30" s="9">
        <v>31.8007151125951</v>
      </c>
      <c r="G30" s="9">
        <f t="shared" si="5"/>
        <v>69.8007151125951</v>
      </c>
    </row>
    <row r="31" customHeight="1" spans="1:7">
      <c r="A31" s="8">
        <v>29</v>
      </c>
      <c r="B31" s="8" t="str">
        <f>"504019230"</f>
        <v>504019230</v>
      </c>
      <c r="C31" s="8" t="str">
        <f t="shared" ref="C31:C56" si="6">"341323014"</f>
        <v>341323014</v>
      </c>
      <c r="D31" s="8" t="s">
        <v>11</v>
      </c>
      <c r="E31" s="9">
        <v>46.2</v>
      </c>
      <c r="F31" s="9">
        <v>31.795096817317</v>
      </c>
      <c r="G31" s="9">
        <f t="shared" ref="G31:G55" si="7">E31+F31</f>
        <v>77.995096817317</v>
      </c>
    </row>
    <row r="32" customHeight="1" spans="1:7">
      <c r="A32" s="8">
        <v>30</v>
      </c>
      <c r="B32" s="8" t="str">
        <f>"504019106"</f>
        <v>504019106</v>
      </c>
      <c r="C32" s="8" t="str">
        <f t="shared" si="6"/>
        <v>341323014</v>
      </c>
      <c r="D32" s="8" t="s">
        <v>11</v>
      </c>
      <c r="E32" s="9">
        <v>43.75</v>
      </c>
      <c r="F32" s="9">
        <v>32.105486999013</v>
      </c>
      <c r="G32" s="9">
        <f t="shared" si="7"/>
        <v>75.855486999013</v>
      </c>
    </row>
    <row r="33" customHeight="1" spans="1:7">
      <c r="A33" s="8">
        <v>31</v>
      </c>
      <c r="B33" s="8" t="str">
        <f>"504019214"</f>
        <v>504019214</v>
      </c>
      <c r="C33" s="8" t="str">
        <f t="shared" si="6"/>
        <v>341323014</v>
      </c>
      <c r="D33" s="8" t="s">
        <v>11</v>
      </c>
      <c r="E33" s="9">
        <v>39.35</v>
      </c>
      <c r="F33" s="9">
        <v>33.7449838561762</v>
      </c>
      <c r="G33" s="9">
        <f t="shared" si="7"/>
        <v>73.0949838561762</v>
      </c>
    </row>
    <row r="34" customHeight="1" spans="1:7">
      <c r="A34" s="8">
        <v>32</v>
      </c>
      <c r="B34" s="8" t="str">
        <f>"504019224"</f>
        <v>504019224</v>
      </c>
      <c r="C34" s="8" t="str">
        <f t="shared" si="6"/>
        <v>341323014</v>
      </c>
      <c r="D34" s="8" t="s">
        <v>11</v>
      </c>
      <c r="E34" s="9">
        <v>40.35</v>
      </c>
      <c r="F34" s="9">
        <v>32.3124137868103</v>
      </c>
      <c r="G34" s="9">
        <f t="shared" si="7"/>
        <v>72.6624137868103</v>
      </c>
    </row>
    <row r="35" customHeight="1" spans="1:7">
      <c r="A35" s="8">
        <v>33</v>
      </c>
      <c r="B35" s="8" t="str">
        <f>"504019228"</f>
        <v>504019228</v>
      </c>
      <c r="C35" s="8" t="str">
        <f t="shared" si="6"/>
        <v>341323014</v>
      </c>
      <c r="D35" s="8" t="s">
        <v>11</v>
      </c>
      <c r="E35" s="9">
        <v>39.95</v>
      </c>
      <c r="F35" s="9">
        <v>32.6944324719745</v>
      </c>
      <c r="G35" s="9">
        <f t="shared" si="7"/>
        <v>72.6444324719745</v>
      </c>
    </row>
    <row r="36" customHeight="1" spans="1:7">
      <c r="A36" s="8">
        <v>34</v>
      </c>
      <c r="B36" s="8" t="str">
        <f>"504019216"</f>
        <v>504019216</v>
      </c>
      <c r="C36" s="8" t="str">
        <f t="shared" si="6"/>
        <v>341323014</v>
      </c>
      <c r="D36" s="8" t="s">
        <v>11</v>
      </c>
      <c r="E36" s="9">
        <v>37.7</v>
      </c>
      <c r="F36" s="9">
        <v>34.1429199865557</v>
      </c>
      <c r="G36" s="9">
        <f t="shared" si="7"/>
        <v>71.8429199865557</v>
      </c>
    </row>
    <row r="37" customHeight="1" spans="1:7">
      <c r="A37" s="8">
        <v>35</v>
      </c>
      <c r="B37" s="8" t="str">
        <f>"504019229"</f>
        <v>504019229</v>
      </c>
      <c r="C37" s="8" t="str">
        <f t="shared" si="6"/>
        <v>341323014</v>
      </c>
      <c r="D37" s="8" t="s">
        <v>11</v>
      </c>
      <c r="E37" s="9">
        <v>38.65</v>
      </c>
      <c r="F37" s="9">
        <v>33.1719558284298</v>
      </c>
      <c r="G37" s="9">
        <f t="shared" si="7"/>
        <v>71.8219558284298</v>
      </c>
    </row>
    <row r="38" customHeight="1" spans="1:7">
      <c r="A38" s="8">
        <v>36</v>
      </c>
      <c r="B38" s="8" t="str">
        <f>"504019301"</f>
        <v>504019301</v>
      </c>
      <c r="C38" s="8" t="str">
        <f t="shared" si="6"/>
        <v>341323014</v>
      </c>
      <c r="D38" s="8" t="s">
        <v>11</v>
      </c>
      <c r="E38" s="9">
        <v>39</v>
      </c>
      <c r="F38" s="9">
        <v>32.606886523291</v>
      </c>
      <c r="G38" s="9">
        <f t="shared" si="7"/>
        <v>71.606886523291</v>
      </c>
    </row>
    <row r="39" customHeight="1" spans="1:7">
      <c r="A39" s="8">
        <v>37</v>
      </c>
      <c r="B39" s="8" t="str">
        <f>"504019115"</f>
        <v>504019115</v>
      </c>
      <c r="C39" s="8" t="str">
        <f t="shared" si="6"/>
        <v>341323014</v>
      </c>
      <c r="D39" s="8" t="s">
        <v>11</v>
      </c>
      <c r="E39" s="9">
        <v>39.9</v>
      </c>
      <c r="F39" s="9">
        <v>31.5961287521273</v>
      </c>
      <c r="G39" s="9">
        <f t="shared" si="7"/>
        <v>71.4961287521273</v>
      </c>
    </row>
    <row r="40" customHeight="1" spans="1:7">
      <c r="A40" s="8">
        <v>38</v>
      </c>
      <c r="B40" s="8" t="str">
        <f>"504019122"</f>
        <v>504019122</v>
      </c>
      <c r="C40" s="8" t="str">
        <f t="shared" si="6"/>
        <v>341323014</v>
      </c>
      <c r="D40" s="8" t="s">
        <v>11</v>
      </c>
      <c r="E40" s="9">
        <v>38.2</v>
      </c>
      <c r="F40" s="9">
        <v>32.7899371432656</v>
      </c>
      <c r="G40" s="9">
        <f t="shared" si="7"/>
        <v>70.9899371432656</v>
      </c>
    </row>
    <row r="41" customHeight="1" spans="1:7">
      <c r="A41" s="8">
        <v>39</v>
      </c>
      <c r="B41" s="8" t="str">
        <f>"504019117"</f>
        <v>504019117</v>
      </c>
      <c r="C41" s="8" t="str">
        <f t="shared" si="6"/>
        <v>341323014</v>
      </c>
      <c r="D41" s="8" t="s">
        <v>11</v>
      </c>
      <c r="E41" s="9">
        <v>39.05</v>
      </c>
      <c r="F41" s="9">
        <v>31.834890430355</v>
      </c>
      <c r="G41" s="9">
        <f t="shared" si="7"/>
        <v>70.884890430355</v>
      </c>
    </row>
    <row r="42" customHeight="1" spans="1:7">
      <c r="A42" s="8">
        <v>40</v>
      </c>
      <c r="B42" s="8" t="str">
        <f>"504019119"</f>
        <v>504019119</v>
      </c>
      <c r="C42" s="8" t="str">
        <f t="shared" si="6"/>
        <v>341323014</v>
      </c>
      <c r="D42" s="8" t="s">
        <v>11</v>
      </c>
      <c r="E42" s="9">
        <v>39.4</v>
      </c>
      <c r="F42" s="9">
        <v>31.3175734608617</v>
      </c>
      <c r="G42" s="9">
        <f t="shared" si="7"/>
        <v>70.7175734608617</v>
      </c>
    </row>
    <row r="43" customHeight="1" spans="1:7">
      <c r="A43" s="8">
        <v>41</v>
      </c>
      <c r="B43" s="8" t="str">
        <f>"504019116"</f>
        <v>504019116</v>
      </c>
      <c r="C43" s="8" t="str">
        <f t="shared" si="6"/>
        <v>341323014</v>
      </c>
      <c r="D43" s="8" t="s">
        <v>11</v>
      </c>
      <c r="E43" s="9">
        <v>36</v>
      </c>
      <c r="F43" s="9">
        <v>32.7899371432656</v>
      </c>
      <c r="G43" s="9">
        <f t="shared" si="7"/>
        <v>68.7899371432656</v>
      </c>
    </row>
    <row r="44" customHeight="1" spans="1:7">
      <c r="A44" s="8">
        <v>42</v>
      </c>
      <c r="B44" s="8" t="str">
        <f>"504019223"</f>
        <v>504019223</v>
      </c>
      <c r="C44" s="8" t="str">
        <f t="shared" si="6"/>
        <v>341323014</v>
      </c>
      <c r="D44" s="8" t="s">
        <v>11</v>
      </c>
      <c r="E44" s="9">
        <v>37.2</v>
      </c>
      <c r="F44" s="9">
        <v>31.3971606869376</v>
      </c>
      <c r="G44" s="9">
        <f t="shared" si="7"/>
        <v>68.5971606869376</v>
      </c>
    </row>
    <row r="45" s="2" customFormat="1" customHeight="1" spans="1:7">
      <c r="A45" s="8">
        <v>43</v>
      </c>
      <c r="B45" s="8" t="str">
        <f>"504019111"</f>
        <v>504019111</v>
      </c>
      <c r="C45" s="8" t="str">
        <f t="shared" si="6"/>
        <v>341323014</v>
      </c>
      <c r="D45" s="8" t="s">
        <v>11</v>
      </c>
      <c r="E45" s="9">
        <v>36.55</v>
      </c>
      <c r="F45" s="9">
        <v>31.6359223651652</v>
      </c>
      <c r="G45" s="9">
        <f t="shared" si="7"/>
        <v>68.1859223651652</v>
      </c>
    </row>
    <row r="46" customHeight="1" spans="1:7">
      <c r="A46" s="8">
        <v>44</v>
      </c>
      <c r="B46" s="8" t="str">
        <f>"504020312"</f>
        <v>504020312</v>
      </c>
      <c r="C46" s="8" t="str">
        <f t="shared" ref="C46:C66" si="8">"341323017"</f>
        <v>341323017</v>
      </c>
      <c r="D46" s="8" t="s">
        <v>12</v>
      </c>
      <c r="E46" s="9">
        <v>49.1</v>
      </c>
      <c r="F46" s="9">
        <v>32.848</v>
      </c>
      <c r="G46" s="9">
        <f t="shared" si="7"/>
        <v>81.948</v>
      </c>
    </row>
    <row r="47" customHeight="1" spans="1:7">
      <c r="A47" s="8">
        <v>45</v>
      </c>
      <c r="B47" s="8" t="str">
        <f>"504020710"</f>
        <v>504020710</v>
      </c>
      <c r="C47" s="8" t="str">
        <f t="shared" si="8"/>
        <v>341323017</v>
      </c>
      <c r="D47" s="8" t="s">
        <v>12</v>
      </c>
      <c r="E47" s="9">
        <v>48.85</v>
      </c>
      <c r="F47" s="9">
        <v>33.028</v>
      </c>
      <c r="G47" s="9">
        <f t="shared" si="7"/>
        <v>81.878</v>
      </c>
    </row>
    <row r="48" customHeight="1" spans="1:7">
      <c r="A48" s="8">
        <v>46</v>
      </c>
      <c r="B48" s="8" t="str">
        <f>"504021115"</f>
        <v>504021115</v>
      </c>
      <c r="C48" s="8" t="str">
        <f t="shared" si="8"/>
        <v>341323017</v>
      </c>
      <c r="D48" s="8" t="s">
        <v>12</v>
      </c>
      <c r="E48" s="9">
        <v>47.85</v>
      </c>
      <c r="F48" s="9">
        <v>33.476</v>
      </c>
      <c r="G48" s="9">
        <f t="shared" si="7"/>
        <v>81.326</v>
      </c>
    </row>
    <row r="49" customHeight="1" spans="1:7">
      <c r="A49" s="8">
        <v>47</v>
      </c>
      <c r="B49" s="8" t="str">
        <f>"504020428"</f>
        <v>504020428</v>
      </c>
      <c r="C49" s="8" t="str">
        <f t="shared" si="8"/>
        <v>341323017</v>
      </c>
      <c r="D49" s="8" t="s">
        <v>12</v>
      </c>
      <c r="E49" s="9">
        <v>47.7</v>
      </c>
      <c r="F49" s="9">
        <v>33.44</v>
      </c>
      <c r="G49" s="9">
        <f t="shared" si="7"/>
        <v>81.14</v>
      </c>
    </row>
    <row r="50" customHeight="1" spans="1:7">
      <c r="A50" s="8">
        <v>48</v>
      </c>
      <c r="B50" s="8" t="str">
        <f>"504020812"</f>
        <v>504020812</v>
      </c>
      <c r="C50" s="8" t="str">
        <f t="shared" si="8"/>
        <v>341323017</v>
      </c>
      <c r="D50" s="8" t="s">
        <v>12</v>
      </c>
      <c r="E50" s="9">
        <v>47.45</v>
      </c>
      <c r="F50" s="9">
        <v>33.348</v>
      </c>
      <c r="G50" s="9">
        <f t="shared" si="7"/>
        <v>80.798</v>
      </c>
    </row>
    <row r="51" customHeight="1" spans="1:7">
      <c r="A51" s="8">
        <v>49</v>
      </c>
      <c r="B51" s="8" t="str">
        <f>"504020422"</f>
        <v>504020422</v>
      </c>
      <c r="C51" s="8" t="str">
        <f t="shared" si="8"/>
        <v>341323017</v>
      </c>
      <c r="D51" s="8" t="s">
        <v>12</v>
      </c>
      <c r="E51" s="9">
        <v>47.25</v>
      </c>
      <c r="F51" s="9">
        <v>33.072</v>
      </c>
      <c r="G51" s="9">
        <f t="shared" si="7"/>
        <v>80.322</v>
      </c>
    </row>
    <row r="52" customHeight="1" spans="1:7">
      <c r="A52" s="8">
        <v>50</v>
      </c>
      <c r="B52" s="8" t="str">
        <f>"504020126"</f>
        <v>504020126</v>
      </c>
      <c r="C52" s="8" t="str">
        <f t="shared" si="8"/>
        <v>341323017</v>
      </c>
      <c r="D52" s="8" t="s">
        <v>12</v>
      </c>
      <c r="E52" s="9">
        <v>46.55</v>
      </c>
      <c r="F52" s="9">
        <v>33.44</v>
      </c>
      <c r="G52" s="9">
        <f t="shared" si="7"/>
        <v>79.99</v>
      </c>
    </row>
    <row r="53" customHeight="1" spans="1:7">
      <c r="A53" s="8">
        <v>51</v>
      </c>
      <c r="B53" s="8" t="str">
        <f>"504020016"</f>
        <v>504020016</v>
      </c>
      <c r="C53" s="8" t="str">
        <f t="shared" si="8"/>
        <v>341323017</v>
      </c>
      <c r="D53" s="8" t="s">
        <v>12</v>
      </c>
      <c r="E53" s="9">
        <v>45.6</v>
      </c>
      <c r="F53" s="9">
        <v>33.536</v>
      </c>
      <c r="G53" s="9">
        <f t="shared" si="7"/>
        <v>79.136</v>
      </c>
    </row>
    <row r="54" customHeight="1" spans="1:7">
      <c r="A54" s="8">
        <v>52</v>
      </c>
      <c r="B54" s="8" t="str">
        <f>"504020607"</f>
        <v>504020607</v>
      </c>
      <c r="C54" s="8" t="str">
        <f t="shared" si="8"/>
        <v>341323017</v>
      </c>
      <c r="D54" s="8" t="s">
        <v>12</v>
      </c>
      <c r="E54" s="9">
        <v>46.5</v>
      </c>
      <c r="F54" s="9">
        <v>32.48</v>
      </c>
      <c r="G54" s="9">
        <f t="shared" si="7"/>
        <v>78.98</v>
      </c>
    </row>
    <row r="55" customHeight="1" spans="1:7">
      <c r="A55" s="8">
        <v>53</v>
      </c>
      <c r="B55" s="8" t="str">
        <f>"504021103"</f>
        <v>504021103</v>
      </c>
      <c r="C55" s="8" t="str">
        <f t="shared" si="8"/>
        <v>341323017</v>
      </c>
      <c r="D55" s="8" t="s">
        <v>12</v>
      </c>
      <c r="E55" s="9">
        <v>45.45</v>
      </c>
      <c r="F55" s="9">
        <v>33.472</v>
      </c>
      <c r="G55" s="9">
        <f t="shared" si="7"/>
        <v>78.922</v>
      </c>
    </row>
    <row r="56" customHeight="1" spans="1:7">
      <c r="A56" s="8">
        <v>54</v>
      </c>
      <c r="B56" s="8" t="str">
        <f>"504021516"</f>
        <v>504021516</v>
      </c>
      <c r="C56" s="8" t="str">
        <f t="shared" ref="C56:C70" si="9">"341323008"</f>
        <v>341323008</v>
      </c>
      <c r="D56" s="8" t="s">
        <v>13</v>
      </c>
      <c r="E56" s="9">
        <v>47.3</v>
      </c>
      <c r="F56" s="9">
        <v>33.52</v>
      </c>
      <c r="G56" s="9">
        <f t="shared" ref="G56:G68" si="10">E56+F56</f>
        <v>80.82</v>
      </c>
    </row>
    <row r="57" customHeight="1" spans="1:7">
      <c r="A57" s="8">
        <v>55</v>
      </c>
      <c r="B57" s="8" t="str">
        <f>"504021605"</f>
        <v>504021605</v>
      </c>
      <c r="C57" s="8" t="str">
        <f t="shared" si="9"/>
        <v>341323008</v>
      </c>
      <c r="D57" s="8" t="s">
        <v>13</v>
      </c>
      <c r="E57" s="9">
        <v>45.45</v>
      </c>
      <c r="F57" s="9">
        <v>33</v>
      </c>
      <c r="G57" s="9">
        <f t="shared" si="10"/>
        <v>78.45</v>
      </c>
    </row>
    <row r="58" customHeight="1" spans="1:7">
      <c r="A58" s="8">
        <v>56</v>
      </c>
      <c r="B58" s="8" t="str">
        <f>"504021619"</f>
        <v>504021619</v>
      </c>
      <c r="C58" s="8" t="str">
        <f t="shared" si="9"/>
        <v>341323008</v>
      </c>
      <c r="D58" s="8" t="s">
        <v>13</v>
      </c>
      <c r="E58" s="9">
        <v>46.05</v>
      </c>
      <c r="F58" s="9">
        <v>31.28</v>
      </c>
      <c r="G58" s="9">
        <f t="shared" si="10"/>
        <v>77.33</v>
      </c>
    </row>
    <row r="59" customHeight="1" spans="1:7">
      <c r="A59" s="8">
        <v>57</v>
      </c>
      <c r="B59" s="8" t="str">
        <f>"504021625"</f>
        <v>504021625</v>
      </c>
      <c r="C59" s="8" t="str">
        <f t="shared" si="9"/>
        <v>341323008</v>
      </c>
      <c r="D59" s="8" t="s">
        <v>13</v>
      </c>
      <c r="E59" s="9">
        <v>43.7</v>
      </c>
      <c r="F59" s="9">
        <v>32.48</v>
      </c>
      <c r="G59" s="9">
        <f t="shared" si="10"/>
        <v>76.18</v>
      </c>
    </row>
    <row r="60" customHeight="1" spans="1:7">
      <c r="A60" s="8">
        <v>58</v>
      </c>
      <c r="B60" s="8" t="str">
        <f>"504021523"</f>
        <v>504021523</v>
      </c>
      <c r="C60" s="8" t="str">
        <f t="shared" si="9"/>
        <v>341323008</v>
      </c>
      <c r="D60" s="8" t="s">
        <v>13</v>
      </c>
      <c r="E60" s="9">
        <v>42.2</v>
      </c>
      <c r="F60" s="9">
        <v>33.04</v>
      </c>
      <c r="G60" s="9">
        <f t="shared" si="10"/>
        <v>75.24</v>
      </c>
    </row>
    <row r="61" customHeight="1" spans="1:7">
      <c r="A61" s="8">
        <v>59</v>
      </c>
      <c r="B61" s="8" t="str">
        <f>"504021621"</f>
        <v>504021621</v>
      </c>
      <c r="C61" s="8" t="str">
        <f t="shared" si="9"/>
        <v>341323008</v>
      </c>
      <c r="D61" s="8" t="s">
        <v>13</v>
      </c>
      <c r="E61" s="9">
        <v>42.15</v>
      </c>
      <c r="F61" s="9">
        <v>31.88</v>
      </c>
      <c r="G61" s="9">
        <f t="shared" si="10"/>
        <v>74.03</v>
      </c>
    </row>
    <row r="62" customHeight="1" spans="1:7">
      <c r="A62" s="8">
        <v>60</v>
      </c>
      <c r="B62" s="8" t="str">
        <f>"504021527"</f>
        <v>504021527</v>
      </c>
      <c r="C62" s="8" t="str">
        <f t="shared" si="9"/>
        <v>341323008</v>
      </c>
      <c r="D62" s="8" t="s">
        <v>13</v>
      </c>
      <c r="E62" s="9">
        <v>41.6</v>
      </c>
      <c r="F62" s="9">
        <v>32.4</v>
      </c>
      <c r="G62" s="9">
        <f t="shared" si="10"/>
        <v>74</v>
      </c>
    </row>
    <row r="63" customHeight="1" spans="1:7">
      <c r="A63" s="8">
        <v>61</v>
      </c>
      <c r="B63" s="8" t="str">
        <f>"504021530"</f>
        <v>504021530</v>
      </c>
      <c r="C63" s="8" t="str">
        <f t="shared" si="9"/>
        <v>341323008</v>
      </c>
      <c r="D63" s="8" t="s">
        <v>13</v>
      </c>
      <c r="E63" s="9">
        <v>40.8</v>
      </c>
      <c r="F63" s="9">
        <v>33.04</v>
      </c>
      <c r="G63" s="9">
        <f t="shared" si="10"/>
        <v>73.84</v>
      </c>
    </row>
    <row r="64" customHeight="1" spans="1:7">
      <c r="A64" s="8">
        <v>62</v>
      </c>
      <c r="B64" s="8" t="str">
        <f>"504021613"</f>
        <v>504021613</v>
      </c>
      <c r="C64" s="8" t="str">
        <f t="shared" si="9"/>
        <v>341323008</v>
      </c>
      <c r="D64" s="8" t="s">
        <v>13</v>
      </c>
      <c r="E64" s="9">
        <v>41.55</v>
      </c>
      <c r="F64" s="9">
        <v>32.08</v>
      </c>
      <c r="G64" s="9">
        <f t="shared" si="10"/>
        <v>73.63</v>
      </c>
    </row>
    <row r="65" customHeight="1" spans="1:7">
      <c r="A65" s="8">
        <v>63</v>
      </c>
      <c r="B65" s="8" t="str">
        <f>"504022105"</f>
        <v>504022105</v>
      </c>
      <c r="C65" s="8" t="str">
        <f t="shared" ref="C65:C87" si="11">"341323003"</f>
        <v>341323003</v>
      </c>
      <c r="D65" s="8" t="s">
        <v>14</v>
      </c>
      <c r="E65" s="9">
        <v>46.95</v>
      </c>
      <c r="F65" s="9">
        <v>32.0115370611183</v>
      </c>
      <c r="G65" s="9">
        <f t="shared" ref="G65:G85" si="12">E65+F65</f>
        <v>78.9615370611183</v>
      </c>
    </row>
    <row r="66" customHeight="1" spans="1:7">
      <c r="A66" s="8">
        <v>64</v>
      </c>
      <c r="B66" s="8" t="str">
        <f>"504022018"</f>
        <v>504022018</v>
      </c>
      <c r="C66" s="8" t="str">
        <f t="shared" si="11"/>
        <v>341323003</v>
      </c>
      <c r="D66" s="8" t="s">
        <v>14</v>
      </c>
      <c r="E66" s="9">
        <v>45.75</v>
      </c>
      <c r="F66" s="9">
        <v>31.6930143042913</v>
      </c>
      <c r="G66" s="9">
        <f t="shared" si="12"/>
        <v>77.4430143042913</v>
      </c>
    </row>
    <row r="67" customHeight="1" spans="1:7">
      <c r="A67" s="8">
        <v>65</v>
      </c>
      <c r="B67" s="8" t="str">
        <f>"504022024"</f>
        <v>504022024</v>
      </c>
      <c r="C67" s="8" t="str">
        <f t="shared" si="11"/>
        <v>341323003</v>
      </c>
      <c r="D67" s="8" t="s">
        <v>14</v>
      </c>
      <c r="E67" s="9">
        <v>43.05</v>
      </c>
      <c r="F67" s="9">
        <v>32.6485825747724</v>
      </c>
      <c r="G67" s="9">
        <f t="shared" si="12"/>
        <v>75.6985825747724</v>
      </c>
    </row>
    <row r="68" customHeight="1" spans="1:7">
      <c r="A68" s="8">
        <v>66</v>
      </c>
      <c r="B68" s="8" t="str">
        <f>"504022107"</f>
        <v>504022107</v>
      </c>
      <c r="C68" s="8" t="str">
        <f t="shared" si="11"/>
        <v>341323003</v>
      </c>
      <c r="D68" s="8" t="s">
        <v>14</v>
      </c>
      <c r="E68" s="9">
        <v>41.45</v>
      </c>
      <c r="F68" s="9">
        <v>32.4893211963589</v>
      </c>
      <c r="G68" s="9">
        <f t="shared" si="12"/>
        <v>73.9393211963589</v>
      </c>
    </row>
    <row r="69" customHeight="1" spans="1:7">
      <c r="A69" s="8">
        <v>67</v>
      </c>
      <c r="B69" s="8" t="str">
        <f>"504022103"</f>
        <v>504022103</v>
      </c>
      <c r="C69" s="8" t="str">
        <f t="shared" si="11"/>
        <v>341323003</v>
      </c>
      <c r="D69" s="8" t="s">
        <v>14</v>
      </c>
      <c r="E69" s="9">
        <v>40.6</v>
      </c>
      <c r="F69" s="9">
        <v>33.2856280884265</v>
      </c>
      <c r="G69" s="9">
        <f t="shared" si="12"/>
        <v>73.8856280884265</v>
      </c>
    </row>
    <row r="70" customHeight="1" spans="1:7">
      <c r="A70" s="8">
        <v>68</v>
      </c>
      <c r="B70" s="8" t="str">
        <f>"504022012"</f>
        <v>504022012</v>
      </c>
      <c r="C70" s="8" t="str">
        <f t="shared" si="11"/>
        <v>341323003</v>
      </c>
      <c r="D70" s="8" t="s">
        <v>14</v>
      </c>
      <c r="E70" s="9">
        <v>40.35</v>
      </c>
      <c r="F70" s="9">
        <v>33.2059973992198</v>
      </c>
      <c r="G70" s="9">
        <f t="shared" si="12"/>
        <v>73.5559973992198</v>
      </c>
    </row>
    <row r="71" customHeight="1" spans="1:7">
      <c r="A71" s="8">
        <v>69</v>
      </c>
      <c r="B71" s="8" t="str">
        <f>"504022102"</f>
        <v>504022102</v>
      </c>
      <c r="C71" s="8" t="str">
        <f t="shared" si="11"/>
        <v>341323003</v>
      </c>
      <c r="D71" s="8" t="s">
        <v>14</v>
      </c>
      <c r="E71" s="9">
        <v>40.25</v>
      </c>
      <c r="F71" s="9">
        <v>33.2059973992198</v>
      </c>
      <c r="G71" s="9">
        <f t="shared" si="12"/>
        <v>73.4559973992198</v>
      </c>
    </row>
    <row r="72" customHeight="1" spans="1:7">
      <c r="A72" s="8">
        <v>70</v>
      </c>
      <c r="B72" s="8" t="str">
        <f>"504022104"</f>
        <v>504022104</v>
      </c>
      <c r="C72" s="8" t="str">
        <f t="shared" si="11"/>
        <v>341323003</v>
      </c>
      <c r="D72" s="8" t="s">
        <v>14</v>
      </c>
      <c r="E72" s="9">
        <v>41.35</v>
      </c>
      <c r="F72" s="9">
        <v>32.0911677503251</v>
      </c>
      <c r="G72" s="9">
        <f t="shared" si="12"/>
        <v>73.4411677503251</v>
      </c>
    </row>
    <row r="73" customHeight="1" spans="1:7">
      <c r="A73" s="8">
        <v>71</v>
      </c>
      <c r="B73" s="8" t="str">
        <f>"504022029"</f>
        <v>504022029</v>
      </c>
      <c r="C73" s="8" t="str">
        <f t="shared" si="11"/>
        <v>341323003</v>
      </c>
      <c r="D73" s="8" t="s">
        <v>14</v>
      </c>
      <c r="E73" s="9">
        <v>41.7</v>
      </c>
      <c r="F73" s="9">
        <v>31.2152301690507</v>
      </c>
      <c r="G73" s="9">
        <f t="shared" si="12"/>
        <v>72.9152301690507</v>
      </c>
    </row>
    <row r="74" customHeight="1" spans="1:7">
      <c r="A74" s="8">
        <v>72</v>
      </c>
      <c r="B74" s="8" t="str">
        <f>"504022101"</f>
        <v>504022101</v>
      </c>
      <c r="C74" s="8" t="str">
        <f t="shared" si="11"/>
        <v>341323003</v>
      </c>
      <c r="D74" s="8" t="s">
        <v>14</v>
      </c>
      <c r="E74" s="9">
        <v>41.7</v>
      </c>
      <c r="F74" s="9">
        <v>31.2152301690507</v>
      </c>
      <c r="G74" s="9">
        <f t="shared" si="12"/>
        <v>72.9152301690507</v>
      </c>
    </row>
    <row r="75" customHeight="1" spans="1:7">
      <c r="A75" s="8">
        <v>73</v>
      </c>
      <c r="B75" s="8" t="str">
        <f>"504022015"</f>
        <v>504022015</v>
      </c>
      <c r="C75" s="8" t="str">
        <f t="shared" si="11"/>
        <v>341323003</v>
      </c>
      <c r="D75" s="8" t="s">
        <v>14</v>
      </c>
      <c r="E75" s="9">
        <v>39.85</v>
      </c>
      <c r="F75" s="9">
        <v>32.3300598179454</v>
      </c>
      <c r="G75" s="9">
        <f t="shared" si="12"/>
        <v>72.1800598179454</v>
      </c>
    </row>
    <row r="76" customHeight="1" spans="1:7">
      <c r="A76" s="8">
        <v>74</v>
      </c>
      <c r="B76" s="8" t="str">
        <f>"504022027"</f>
        <v>504022027</v>
      </c>
      <c r="C76" s="8" t="str">
        <f t="shared" si="11"/>
        <v>341323003</v>
      </c>
      <c r="D76" s="8" t="s">
        <v>14</v>
      </c>
      <c r="E76" s="9">
        <v>38.45</v>
      </c>
      <c r="F76" s="9">
        <v>32.3300598179454</v>
      </c>
      <c r="G76" s="9">
        <f t="shared" si="12"/>
        <v>70.7800598179454</v>
      </c>
    </row>
    <row r="77" customHeight="1" spans="1:7">
      <c r="A77" s="8">
        <v>75</v>
      </c>
      <c r="B77" s="8" t="str">
        <f>"504022025"</f>
        <v>504022025</v>
      </c>
      <c r="C77" s="8" t="str">
        <f t="shared" si="11"/>
        <v>341323003</v>
      </c>
      <c r="D77" s="8" t="s">
        <v>14</v>
      </c>
      <c r="E77" s="9">
        <v>37.2</v>
      </c>
      <c r="F77" s="9">
        <v>32.6485825747724</v>
      </c>
      <c r="G77" s="9">
        <f t="shared" si="12"/>
        <v>69.8485825747724</v>
      </c>
    </row>
    <row r="78" customHeight="1" spans="1:7">
      <c r="A78" s="8">
        <v>76</v>
      </c>
      <c r="B78" s="8" t="str">
        <f>"504022114"</f>
        <v>504022114</v>
      </c>
      <c r="C78" s="8" t="str">
        <f t="shared" ref="C78:C97" si="13">"341323004"</f>
        <v>341323004</v>
      </c>
      <c r="D78" s="8" t="s">
        <v>15</v>
      </c>
      <c r="E78" s="9">
        <v>44.25</v>
      </c>
      <c r="F78" s="9">
        <v>32.8081741654572</v>
      </c>
      <c r="G78" s="9">
        <f t="shared" ref="G78:G96" si="14">E78+F78</f>
        <v>77.0581741654572</v>
      </c>
    </row>
    <row r="79" customHeight="1" spans="1:7">
      <c r="A79" s="8">
        <v>77</v>
      </c>
      <c r="B79" s="8" t="str">
        <f>"504022127"</f>
        <v>504022127</v>
      </c>
      <c r="C79" s="8" t="str">
        <f t="shared" si="13"/>
        <v>341323004</v>
      </c>
      <c r="D79" s="8" t="s">
        <v>15</v>
      </c>
      <c r="E79" s="9">
        <v>41.95</v>
      </c>
      <c r="F79" s="9">
        <v>34.0143570391872</v>
      </c>
      <c r="G79" s="9">
        <f t="shared" si="14"/>
        <v>75.9643570391872</v>
      </c>
    </row>
    <row r="80" customHeight="1" spans="1:7">
      <c r="A80" s="8">
        <v>78</v>
      </c>
      <c r="B80" s="8" t="str">
        <f>"504022121"</f>
        <v>504022121</v>
      </c>
      <c r="C80" s="8" t="str">
        <f t="shared" si="13"/>
        <v>341323004</v>
      </c>
      <c r="D80" s="8" t="s">
        <v>15</v>
      </c>
      <c r="E80" s="9">
        <v>43.25</v>
      </c>
      <c r="F80" s="9">
        <v>32.6473497822932</v>
      </c>
      <c r="G80" s="9">
        <f t="shared" si="14"/>
        <v>75.8973497822932</v>
      </c>
    </row>
    <row r="81" customHeight="1" spans="1:7">
      <c r="A81" s="8">
        <v>79</v>
      </c>
      <c r="B81" s="8" t="str">
        <f>"504022212"</f>
        <v>504022212</v>
      </c>
      <c r="C81" s="8" t="str">
        <f t="shared" si="13"/>
        <v>341323004</v>
      </c>
      <c r="D81" s="8" t="s">
        <v>15</v>
      </c>
      <c r="E81" s="9">
        <v>43.15</v>
      </c>
      <c r="F81" s="9">
        <v>31.7628156748912</v>
      </c>
      <c r="G81" s="9">
        <f t="shared" si="14"/>
        <v>74.9128156748912</v>
      </c>
    </row>
    <row r="82" customHeight="1" spans="1:7">
      <c r="A82" s="8">
        <v>80</v>
      </c>
      <c r="B82" s="8" t="str">
        <f>"504022206"</f>
        <v>504022206</v>
      </c>
      <c r="C82" s="8" t="str">
        <f t="shared" si="13"/>
        <v>341323004</v>
      </c>
      <c r="D82" s="8" t="s">
        <v>15</v>
      </c>
      <c r="E82" s="9">
        <v>42.3</v>
      </c>
      <c r="F82" s="9">
        <v>32.0040522496372</v>
      </c>
      <c r="G82" s="9">
        <f t="shared" si="14"/>
        <v>74.3040522496372</v>
      </c>
    </row>
    <row r="83" customHeight="1" spans="1:7">
      <c r="A83" s="8">
        <v>81</v>
      </c>
      <c r="B83" s="8" t="str">
        <f>"504022209"</f>
        <v>504022209</v>
      </c>
      <c r="C83" s="8" t="str">
        <f t="shared" si="13"/>
        <v>341323004</v>
      </c>
      <c r="D83" s="8" t="s">
        <v>15</v>
      </c>
      <c r="E83" s="9">
        <v>40.1</v>
      </c>
      <c r="F83" s="9">
        <v>34.0947692307692</v>
      </c>
      <c r="G83" s="9">
        <f t="shared" si="14"/>
        <v>74.1947692307692</v>
      </c>
    </row>
    <row r="84" customHeight="1" spans="1:7">
      <c r="A84" s="8">
        <v>82</v>
      </c>
      <c r="B84" s="8" t="str">
        <f>"504022119"</f>
        <v>504022119</v>
      </c>
      <c r="C84" s="8" t="str">
        <f t="shared" si="13"/>
        <v>341323004</v>
      </c>
      <c r="D84" s="8" t="s">
        <v>15</v>
      </c>
      <c r="E84" s="9">
        <v>41.45</v>
      </c>
      <c r="F84" s="9">
        <v>31.8432278664732</v>
      </c>
      <c r="G84" s="9">
        <f t="shared" si="14"/>
        <v>73.2932278664732</v>
      </c>
    </row>
    <row r="85" customHeight="1" spans="1:7">
      <c r="A85" s="8">
        <v>83</v>
      </c>
      <c r="B85" s="8" t="str">
        <f>"504022128"</f>
        <v>504022128</v>
      </c>
      <c r="C85" s="8" t="str">
        <f t="shared" si="13"/>
        <v>341323004</v>
      </c>
      <c r="D85" s="8" t="s">
        <v>15</v>
      </c>
      <c r="E85" s="9">
        <v>41</v>
      </c>
      <c r="F85" s="9">
        <v>31.8432278664732</v>
      </c>
      <c r="G85" s="9">
        <f t="shared" si="14"/>
        <v>72.8432278664732</v>
      </c>
    </row>
    <row r="86" customHeight="1" spans="1:7">
      <c r="A86" s="8">
        <v>84</v>
      </c>
      <c r="B86" s="8" t="str">
        <f>"504022124"</f>
        <v>504022124</v>
      </c>
      <c r="C86" s="8" t="str">
        <f t="shared" si="13"/>
        <v>341323004</v>
      </c>
      <c r="D86" s="8" t="s">
        <v>15</v>
      </c>
      <c r="E86" s="9">
        <v>40.95</v>
      </c>
      <c r="F86" s="9">
        <v>31.8432278664732</v>
      </c>
      <c r="G86" s="9">
        <f t="shared" si="14"/>
        <v>72.7932278664732</v>
      </c>
    </row>
    <row r="87" customHeight="1" spans="1:7">
      <c r="A87" s="8">
        <v>85</v>
      </c>
      <c r="B87" s="8" t="str">
        <f>"504022213"</f>
        <v>504022213</v>
      </c>
      <c r="C87" s="8" t="str">
        <f t="shared" si="13"/>
        <v>341323004</v>
      </c>
      <c r="D87" s="8" t="s">
        <v>15</v>
      </c>
      <c r="E87" s="9">
        <v>38.75</v>
      </c>
      <c r="F87" s="9">
        <v>33.0494107402032</v>
      </c>
      <c r="G87" s="9">
        <f t="shared" si="14"/>
        <v>71.7994107402032</v>
      </c>
    </row>
    <row r="88" customHeight="1" spans="1:7">
      <c r="A88" s="8">
        <v>86</v>
      </c>
      <c r="B88" s="8" t="str">
        <f>"504022117"</f>
        <v>504022117</v>
      </c>
      <c r="C88" s="8" t="str">
        <f t="shared" si="13"/>
        <v>341323004</v>
      </c>
      <c r="D88" s="8" t="s">
        <v>15</v>
      </c>
      <c r="E88" s="9">
        <v>38.7</v>
      </c>
      <c r="F88" s="9">
        <v>32.4865253991292</v>
      </c>
      <c r="G88" s="9">
        <f t="shared" si="14"/>
        <v>71.1865253991292</v>
      </c>
    </row>
    <row r="89" customHeight="1" spans="1:7">
      <c r="A89" s="8">
        <v>87</v>
      </c>
      <c r="B89" s="8" t="str">
        <f>"504022205"</f>
        <v>504022205</v>
      </c>
      <c r="C89" s="8" t="str">
        <f t="shared" si="13"/>
        <v>341323004</v>
      </c>
      <c r="D89" s="8" t="s">
        <v>15</v>
      </c>
      <c r="E89" s="9">
        <v>40.8</v>
      </c>
      <c r="F89" s="9">
        <v>30.2349840348331</v>
      </c>
      <c r="G89" s="9">
        <f t="shared" si="14"/>
        <v>71.0349840348331</v>
      </c>
    </row>
    <row r="90" customHeight="1" spans="1:7">
      <c r="A90" s="8">
        <v>88</v>
      </c>
      <c r="B90" s="8" t="str">
        <f>"504022628"</f>
        <v>504022628</v>
      </c>
      <c r="C90" s="8" t="str">
        <f t="shared" ref="C90:C106" si="15">"341323015"</f>
        <v>341323015</v>
      </c>
      <c r="D90" s="8" t="s">
        <v>16</v>
      </c>
      <c r="E90" s="9">
        <v>49.9</v>
      </c>
      <c r="F90" s="9">
        <v>30.4</v>
      </c>
      <c r="G90" s="9">
        <f t="shared" ref="G90:G105" si="16">E90+F90</f>
        <v>80.3</v>
      </c>
    </row>
    <row r="91" customHeight="1" spans="1:7">
      <c r="A91" s="8">
        <v>89</v>
      </c>
      <c r="B91" s="8" t="str">
        <f>"504022604"</f>
        <v>504022604</v>
      </c>
      <c r="C91" s="8" t="str">
        <f t="shared" si="15"/>
        <v>341323015</v>
      </c>
      <c r="D91" s="8" t="s">
        <v>16</v>
      </c>
      <c r="E91" s="9">
        <v>46.05</v>
      </c>
      <c r="F91" s="9">
        <v>31.6</v>
      </c>
      <c r="G91" s="9">
        <f t="shared" si="16"/>
        <v>77.65</v>
      </c>
    </row>
    <row r="92" customHeight="1" spans="1:7">
      <c r="A92" s="8">
        <v>90</v>
      </c>
      <c r="B92" s="8" t="str">
        <f>"504022629"</f>
        <v>504022629</v>
      </c>
      <c r="C92" s="8" t="str">
        <f t="shared" si="15"/>
        <v>341323015</v>
      </c>
      <c r="D92" s="8" t="s">
        <v>16</v>
      </c>
      <c r="E92" s="9">
        <v>45.4</v>
      </c>
      <c r="F92" s="9">
        <v>30.32</v>
      </c>
      <c r="G92" s="9">
        <f t="shared" si="16"/>
        <v>75.72</v>
      </c>
    </row>
    <row r="93" customHeight="1" spans="1:7">
      <c r="A93" s="8">
        <v>91</v>
      </c>
      <c r="B93" s="8" t="str">
        <f>"504022611"</f>
        <v>504022611</v>
      </c>
      <c r="C93" s="8" t="str">
        <f t="shared" si="15"/>
        <v>341323015</v>
      </c>
      <c r="D93" s="8" t="s">
        <v>16</v>
      </c>
      <c r="E93" s="9">
        <v>41.8</v>
      </c>
      <c r="F93" s="9">
        <v>31.52</v>
      </c>
      <c r="G93" s="9">
        <f t="shared" si="16"/>
        <v>73.32</v>
      </c>
    </row>
    <row r="94" customHeight="1" spans="1:7">
      <c r="A94" s="8">
        <v>92</v>
      </c>
      <c r="B94" s="8" t="str">
        <f>"504022529"</f>
        <v>504022529</v>
      </c>
      <c r="C94" s="8" t="str">
        <f t="shared" si="15"/>
        <v>341323015</v>
      </c>
      <c r="D94" s="8" t="s">
        <v>16</v>
      </c>
      <c r="E94" s="9">
        <v>41.75</v>
      </c>
      <c r="F94" s="9">
        <v>30.8</v>
      </c>
      <c r="G94" s="9">
        <f t="shared" si="16"/>
        <v>72.55</v>
      </c>
    </row>
    <row r="95" customHeight="1" spans="1:7">
      <c r="A95" s="8">
        <v>93</v>
      </c>
      <c r="B95" s="8" t="str">
        <f>"504022617"</f>
        <v>504022617</v>
      </c>
      <c r="C95" s="8" t="str">
        <f t="shared" si="15"/>
        <v>341323015</v>
      </c>
      <c r="D95" s="8" t="s">
        <v>16</v>
      </c>
      <c r="E95" s="9">
        <v>39.85</v>
      </c>
      <c r="F95" s="9">
        <v>31.84</v>
      </c>
      <c r="G95" s="9">
        <f t="shared" si="16"/>
        <v>71.69</v>
      </c>
    </row>
    <row r="96" customHeight="1" spans="1:7">
      <c r="A96" s="8">
        <v>94</v>
      </c>
      <c r="B96" s="8" t="str">
        <f>"504022610"</f>
        <v>504022610</v>
      </c>
      <c r="C96" s="8" t="str">
        <f t="shared" si="15"/>
        <v>341323015</v>
      </c>
      <c r="D96" s="8" t="s">
        <v>16</v>
      </c>
      <c r="E96" s="9">
        <v>39.55</v>
      </c>
      <c r="F96" s="9">
        <v>31.12</v>
      </c>
      <c r="G96" s="9">
        <f t="shared" si="16"/>
        <v>70.67</v>
      </c>
    </row>
    <row r="97" customHeight="1" spans="1:7">
      <c r="A97" s="8">
        <v>95</v>
      </c>
      <c r="B97" s="8" t="str">
        <f>"504022608"</f>
        <v>504022608</v>
      </c>
      <c r="C97" s="8" t="str">
        <f t="shared" si="15"/>
        <v>341323015</v>
      </c>
      <c r="D97" s="8" t="s">
        <v>16</v>
      </c>
      <c r="E97" s="9">
        <v>36.6</v>
      </c>
      <c r="F97" s="9">
        <v>33.44</v>
      </c>
      <c r="G97" s="9">
        <f t="shared" si="16"/>
        <v>70.04</v>
      </c>
    </row>
    <row r="98" customHeight="1" spans="1:7">
      <c r="A98" s="8">
        <v>96</v>
      </c>
      <c r="B98" s="8" t="str">
        <f>"504022614"</f>
        <v>504022614</v>
      </c>
      <c r="C98" s="8" t="str">
        <f t="shared" si="15"/>
        <v>341323015</v>
      </c>
      <c r="D98" s="8" t="s">
        <v>16</v>
      </c>
      <c r="E98" s="9">
        <v>36.3</v>
      </c>
      <c r="F98" s="9">
        <v>33.28</v>
      </c>
      <c r="G98" s="9">
        <f t="shared" si="16"/>
        <v>69.58</v>
      </c>
    </row>
    <row r="99" customHeight="1" spans="1:7">
      <c r="A99" s="8">
        <v>97</v>
      </c>
      <c r="B99" s="8" t="str">
        <f>"504022621"</f>
        <v>504022621</v>
      </c>
      <c r="C99" s="8" t="str">
        <f t="shared" si="15"/>
        <v>341323015</v>
      </c>
      <c r="D99" s="8" t="s">
        <v>16</v>
      </c>
      <c r="E99" s="9">
        <v>36.6</v>
      </c>
      <c r="F99" s="9">
        <v>31.84</v>
      </c>
      <c r="G99" s="9">
        <f t="shared" si="16"/>
        <v>68.44</v>
      </c>
    </row>
    <row r="100" customHeight="1" spans="1:7">
      <c r="A100" s="8">
        <v>98</v>
      </c>
      <c r="B100" s="8" t="str">
        <f>"504022606"</f>
        <v>504022606</v>
      </c>
      <c r="C100" s="8" t="str">
        <f t="shared" si="15"/>
        <v>341323015</v>
      </c>
      <c r="D100" s="8" t="s">
        <v>16</v>
      </c>
      <c r="E100" s="9">
        <v>34.8</v>
      </c>
      <c r="F100" s="9">
        <v>33.6</v>
      </c>
      <c r="G100" s="9">
        <f t="shared" si="16"/>
        <v>68.4</v>
      </c>
    </row>
    <row r="101" customHeight="1" spans="1:7">
      <c r="A101" s="8">
        <v>99</v>
      </c>
      <c r="B101" s="8" t="str">
        <f>"504022525"</f>
        <v>504022525</v>
      </c>
      <c r="C101" s="8" t="str">
        <f t="shared" si="15"/>
        <v>341323015</v>
      </c>
      <c r="D101" s="8" t="s">
        <v>16</v>
      </c>
      <c r="E101" s="9">
        <v>36.7</v>
      </c>
      <c r="F101" s="9">
        <v>30.96</v>
      </c>
      <c r="G101" s="9">
        <f t="shared" si="16"/>
        <v>67.66</v>
      </c>
    </row>
    <row r="102" customHeight="1" spans="1:7">
      <c r="A102" s="8">
        <v>100</v>
      </c>
      <c r="B102" s="8" t="str">
        <f>"504022602"</f>
        <v>504022602</v>
      </c>
      <c r="C102" s="8" t="str">
        <f t="shared" si="15"/>
        <v>341323015</v>
      </c>
      <c r="D102" s="8" t="s">
        <v>16</v>
      </c>
      <c r="E102" s="9">
        <v>34.65</v>
      </c>
      <c r="F102" s="9">
        <v>32.96</v>
      </c>
      <c r="G102" s="9">
        <f t="shared" si="16"/>
        <v>67.61</v>
      </c>
    </row>
    <row r="103" customHeight="1" spans="1:7">
      <c r="A103" s="8">
        <v>101</v>
      </c>
      <c r="B103" s="8" t="str">
        <f>"504022622"</f>
        <v>504022622</v>
      </c>
      <c r="C103" s="8" t="str">
        <f t="shared" si="15"/>
        <v>341323015</v>
      </c>
      <c r="D103" s="8" t="s">
        <v>16</v>
      </c>
      <c r="E103" s="9">
        <v>32.25</v>
      </c>
      <c r="F103" s="9">
        <v>30.32</v>
      </c>
      <c r="G103" s="9">
        <f t="shared" si="16"/>
        <v>62.57</v>
      </c>
    </row>
    <row r="104" customHeight="1" spans="1:7">
      <c r="A104" s="8">
        <v>102</v>
      </c>
      <c r="B104" s="8" t="str">
        <f>"504022626"</f>
        <v>504022626</v>
      </c>
      <c r="C104" s="8" t="str">
        <f t="shared" si="15"/>
        <v>341323015</v>
      </c>
      <c r="D104" s="8" t="s">
        <v>16</v>
      </c>
      <c r="E104" s="9">
        <v>30.2</v>
      </c>
      <c r="F104" s="9">
        <v>31.68</v>
      </c>
      <c r="G104" s="9">
        <f t="shared" si="16"/>
        <v>61.88</v>
      </c>
    </row>
    <row r="105" customHeight="1" spans="1:7">
      <c r="A105" s="8">
        <v>103</v>
      </c>
      <c r="B105" s="8" t="str">
        <f>"504022711"</f>
        <v>504022711</v>
      </c>
      <c r="C105" s="8" t="str">
        <f t="shared" ref="C105:C113" si="17">"341323020"</f>
        <v>341323020</v>
      </c>
      <c r="D105" s="8" t="s">
        <v>17</v>
      </c>
      <c r="E105" s="9">
        <v>46.95</v>
      </c>
      <c r="F105" s="9">
        <v>32.48</v>
      </c>
      <c r="G105" s="9">
        <f t="shared" ref="G105:G112" si="18">E105+F105</f>
        <v>79.43</v>
      </c>
    </row>
    <row r="106" customHeight="1" spans="1:7">
      <c r="A106" s="8">
        <v>104</v>
      </c>
      <c r="B106" s="8" t="str">
        <f>"504022705"</f>
        <v>504022705</v>
      </c>
      <c r="C106" s="8" t="str">
        <f t="shared" si="17"/>
        <v>341323020</v>
      </c>
      <c r="D106" s="8" t="s">
        <v>17</v>
      </c>
      <c r="E106" s="9">
        <v>46.05</v>
      </c>
      <c r="F106" s="9">
        <v>33.12</v>
      </c>
      <c r="G106" s="9">
        <f t="shared" si="18"/>
        <v>79.17</v>
      </c>
    </row>
    <row r="107" customHeight="1" spans="1:7">
      <c r="A107" s="8">
        <v>105</v>
      </c>
      <c r="B107" s="8" t="str">
        <f>"504022712"</f>
        <v>504022712</v>
      </c>
      <c r="C107" s="8" t="str">
        <f t="shared" si="17"/>
        <v>341323020</v>
      </c>
      <c r="D107" s="8" t="s">
        <v>17</v>
      </c>
      <c r="E107" s="9">
        <v>40.8</v>
      </c>
      <c r="F107" s="9">
        <v>32.24</v>
      </c>
      <c r="G107" s="9">
        <f t="shared" si="18"/>
        <v>73.04</v>
      </c>
    </row>
    <row r="108" customHeight="1" spans="1:7">
      <c r="A108" s="8">
        <v>106</v>
      </c>
      <c r="B108" s="8" t="str">
        <f>"504022707"</f>
        <v>504022707</v>
      </c>
      <c r="C108" s="8" t="str">
        <f t="shared" si="17"/>
        <v>341323020</v>
      </c>
      <c r="D108" s="8" t="s">
        <v>17</v>
      </c>
      <c r="E108" s="9">
        <v>38.35</v>
      </c>
      <c r="F108" s="9">
        <v>33.2</v>
      </c>
      <c r="G108" s="9">
        <f t="shared" si="18"/>
        <v>71.55</v>
      </c>
    </row>
    <row r="109" customHeight="1" spans="1:7">
      <c r="A109" s="8">
        <v>107</v>
      </c>
      <c r="B109" s="8" t="str">
        <f>"504022713"</f>
        <v>504022713</v>
      </c>
      <c r="C109" s="8" t="str">
        <f t="shared" si="17"/>
        <v>341323020</v>
      </c>
      <c r="D109" s="8" t="s">
        <v>17</v>
      </c>
      <c r="E109" s="9">
        <v>37.9</v>
      </c>
      <c r="F109" s="9">
        <v>31.2</v>
      </c>
      <c r="G109" s="9">
        <f t="shared" si="18"/>
        <v>69.1</v>
      </c>
    </row>
    <row r="110" customHeight="1" spans="1:7">
      <c r="A110" s="8">
        <v>108</v>
      </c>
      <c r="B110" s="8" t="str">
        <f>"504022715"</f>
        <v>504022715</v>
      </c>
      <c r="C110" s="8" t="str">
        <f t="shared" si="17"/>
        <v>341323020</v>
      </c>
      <c r="D110" s="8" t="s">
        <v>17</v>
      </c>
      <c r="E110" s="9">
        <v>37.7</v>
      </c>
      <c r="F110" s="9">
        <v>30.96</v>
      </c>
      <c r="G110" s="9">
        <f t="shared" si="18"/>
        <v>68.66</v>
      </c>
    </row>
    <row r="111" customHeight="1" spans="1:7">
      <c r="A111" s="8">
        <v>109</v>
      </c>
      <c r="B111" s="8" t="str">
        <f>"504022716"</f>
        <v>504022716</v>
      </c>
      <c r="C111" s="8" t="str">
        <f t="shared" si="17"/>
        <v>341323020</v>
      </c>
      <c r="D111" s="8" t="s">
        <v>17</v>
      </c>
      <c r="E111" s="9">
        <v>33.9</v>
      </c>
      <c r="F111" s="9">
        <v>33.6</v>
      </c>
      <c r="G111" s="9">
        <f t="shared" si="18"/>
        <v>67.5</v>
      </c>
    </row>
    <row r="112" customHeight="1" spans="1:7">
      <c r="A112" s="8">
        <v>110</v>
      </c>
      <c r="B112" s="8" t="str">
        <f>"504023130"</f>
        <v>504023130</v>
      </c>
      <c r="C112" s="8" t="str">
        <f t="shared" ref="C112:C131" si="19">"341323018"</f>
        <v>341323018</v>
      </c>
      <c r="D112" s="8" t="s">
        <v>18</v>
      </c>
      <c r="E112" s="9">
        <v>45.25</v>
      </c>
      <c r="F112" s="9">
        <v>32.44</v>
      </c>
      <c r="G112" s="9">
        <f t="shared" ref="G112:G130" si="20">E112+F112</f>
        <v>77.69</v>
      </c>
    </row>
    <row r="113" customHeight="1" spans="1:7">
      <c r="A113" s="8">
        <v>111</v>
      </c>
      <c r="B113" s="8" t="str">
        <f>"504023223"</f>
        <v>504023223</v>
      </c>
      <c r="C113" s="8" t="str">
        <f t="shared" si="19"/>
        <v>341323018</v>
      </c>
      <c r="D113" s="8" t="s">
        <v>18</v>
      </c>
      <c r="E113" s="9">
        <v>42.55</v>
      </c>
      <c r="F113" s="9">
        <v>31.76</v>
      </c>
      <c r="G113" s="9">
        <f t="shared" si="20"/>
        <v>74.31</v>
      </c>
    </row>
    <row r="114" customHeight="1" spans="1:7">
      <c r="A114" s="8">
        <v>112</v>
      </c>
      <c r="B114" s="8" t="str">
        <f>"504023309"</f>
        <v>504023309</v>
      </c>
      <c r="C114" s="8" t="str">
        <f t="shared" si="19"/>
        <v>341323018</v>
      </c>
      <c r="D114" s="8" t="s">
        <v>18</v>
      </c>
      <c r="E114" s="9">
        <v>41.4</v>
      </c>
      <c r="F114" s="9">
        <v>32.8</v>
      </c>
      <c r="G114" s="9">
        <f t="shared" si="20"/>
        <v>74.2</v>
      </c>
    </row>
    <row r="115" customHeight="1" spans="1:7">
      <c r="A115" s="8">
        <v>113</v>
      </c>
      <c r="B115" s="8" t="str">
        <f>"504023110"</f>
        <v>504023110</v>
      </c>
      <c r="C115" s="8" t="str">
        <f t="shared" si="19"/>
        <v>341323018</v>
      </c>
      <c r="D115" s="8" t="s">
        <v>18</v>
      </c>
      <c r="E115" s="9">
        <v>41.1</v>
      </c>
      <c r="F115" s="9">
        <v>32.72</v>
      </c>
      <c r="G115" s="9">
        <f t="shared" si="20"/>
        <v>73.82</v>
      </c>
    </row>
    <row r="116" customHeight="1" spans="1:7">
      <c r="A116" s="8">
        <v>114</v>
      </c>
      <c r="B116" s="8" t="str">
        <f>"504023413"</f>
        <v>504023413</v>
      </c>
      <c r="C116" s="8" t="str">
        <f t="shared" si="19"/>
        <v>341323018</v>
      </c>
      <c r="D116" s="8" t="s">
        <v>18</v>
      </c>
      <c r="E116" s="9">
        <v>40</v>
      </c>
      <c r="F116" s="9">
        <v>33.28</v>
      </c>
      <c r="G116" s="9">
        <f t="shared" si="20"/>
        <v>73.28</v>
      </c>
    </row>
    <row r="117" customHeight="1" spans="1:7">
      <c r="A117" s="8">
        <v>115</v>
      </c>
      <c r="B117" s="8" t="str">
        <f>"504022904"</f>
        <v>504022904</v>
      </c>
      <c r="C117" s="8" t="str">
        <f t="shared" si="19"/>
        <v>341323018</v>
      </c>
      <c r="D117" s="8" t="s">
        <v>18</v>
      </c>
      <c r="E117" s="9">
        <v>40.75</v>
      </c>
      <c r="F117" s="9">
        <v>32.2</v>
      </c>
      <c r="G117" s="9">
        <f t="shared" si="20"/>
        <v>72.95</v>
      </c>
    </row>
    <row r="118" customHeight="1" spans="1:7">
      <c r="A118" s="8">
        <v>116</v>
      </c>
      <c r="B118" s="8" t="str">
        <f>"504023404"</f>
        <v>504023404</v>
      </c>
      <c r="C118" s="8" t="str">
        <f t="shared" si="19"/>
        <v>341323018</v>
      </c>
      <c r="D118" s="8" t="s">
        <v>18</v>
      </c>
      <c r="E118" s="9">
        <v>39.15</v>
      </c>
      <c r="F118" s="9">
        <v>32.8</v>
      </c>
      <c r="G118" s="9">
        <f t="shared" si="20"/>
        <v>71.95</v>
      </c>
    </row>
    <row r="119" customHeight="1" spans="1:7">
      <c r="A119" s="8">
        <v>117</v>
      </c>
      <c r="B119" s="8" t="str">
        <f>"504023204"</f>
        <v>504023204</v>
      </c>
      <c r="C119" s="8" t="str">
        <f t="shared" si="19"/>
        <v>341323018</v>
      </c>
      <c r="D119" s="8" t="s">
        <v>18</v>
      </c>
      <c r="E119" s="9">
        <v>38.8</v>
      </c>
      <c r="F119" s="9">
        <v>32.464</v>
      </c>
      <c r="G119" s="9">
        <f t="shared" si="20"/>
        <v>71.264</v>
      </c>
    </row>
    <row r="120" customHeight="1" spans="1:7">
      <c r="A120" s="8">
        <v>118</v>
      </c>
      <c r="B120" s="8" t="str">
        <f>"504023415"</f>
        <v>504023415</v>
      </c>
      <c r="C120" s="8" t="str">
        <f t="shared" si="19"/>
        <v>341323018</v>
      </c>
      <c r="D120" s="8" t="s">
        <v>18</v>
      </c>
      <c r="E120" s="9">
        <v>39.65</v>
      </c>
      <c r="F120" s="9">
        <v>31.584</v>
      </c>
      <c r="G120" s="9">
        <f t="shared" si="20"/>
        <v>71.234</v>
      </c>
    </row>
    <row r="121" customHeight="1" spans="1:7">
      <c r="A121" s="8">
        <v>119</v>
      </c>
      <c r="B121" s="8" t="str">
        <f>"504023411"</f>
        <v>504023411</v>
      </c>
      <c r="C121" s="8" t="str">
        <f t="shared" si="19"/>
        <v>341323018</v>
      </c>
      <c r="D121" s="8" t="s">
        <v>18</v>
      </c>
      <c r="E121" s="9">
        <v>38.45</v>
      </c>
      <c r="F121" s="9">
        <v>32.672</v>
      </c>
      <c r="G121" s="9">
        <f t="shared" si="20"/>
        <v>71.122</v>
      </c>
    </row>
    <row r="122" customHeight="1" spans="1:7">
      <c r="A122" s="8">
        <v>120</v>
      </c>
      <c r="B122" s="8" t="str">
        <f>"504023828"</f>
        <v>504023828</v>
      </c>
      <c r="C122" s="8" t="str">
        <f t="shared" ref="C122:C139" si="21">"341323016"</f>
        <v>341323016</v>
      </c>
      <c r="D122" s="8" t="s">
        <v>19</v>
      </c>
      <c r="E122" s="9">
        <v>44.85</v>
      </c>
      <c r="F122" s="9">
        <v>33.2</v>
      </c>
      <c r="G122" s="9">
        <f t="shared" ref="G122:G138" si="22">E122+F122</f>
        <v>78.05</v>
      </c>
    </row>
    <row r="123" customHeight="1" spans="1:7">
      <c r="A123" s="8">
        <v>121</v>
      </c>
      <c r="B123" s="8" t="str">
        <f>"504024122"</f>
        <v>504024122</v>
      </c>
      <c r="C123" s="8" t="str">
        <f t="shared" si="21"/>
        <v>341323016</v>
      </c>
      <c r="D123" s="8" t="s">
        <v>19</v>
      </c>
      <c r="E123" s="9">
        <v>42.55</v>
      </c>
      <c r="F123" s="9">
        <v>32.8</v>
      </c>
      <c r="G123" s="9">
        <f t="shared" si="22"/>
        <v>75.35</v>
      </c>
    </row>
    <row r="124" customHeight="1" spans="1:7">
      <c r="A124" s="8">
        <v>122</v>
      </c>
      <c r="B124" s="8" t="str">
        <f>"504024005"</f>
        <v>504024005</v>
      </c>
      <c r="C124" s="8" t="str">
        <f t="shared" si="21"/>
        <v>341323016</v>
      </c>
      <c r="D124" s="8" t="s">
        <v>19</v>
      </c>
      <c r="E124" s="9">
        <v>41</v>
      </c>
      <c r="F124" s="9">
        <v>33.52</v>
      </c>
      <c r="G124" s="9">
        <f t="shared" si="22"/>
        <v>74.52</v>
      </c>
    </row>
    <row r="125" customHeight="1" spans="1:7">
      <c r="A125" s="8">
        <v>123</v>
      </c>
      <c r="B125" s="8" t="str">
        <f>"504024202"</f>
        <v>504024202</v>
      </c>
      <c r="C125" s="8" t="str">
        <f t="shared" si="21"/>
        <v>341323016</v>
      </c>
      <c r="D125" s="8" t="s">
        <v>19</v>
      </c>
      <c r="E125" s="9">
        <v>42.5</v>
      </c>
      <c r="F125" s="9">
        <v>31.36</v>
      </c>
      <c r="G125" s="9">
        <f t="shared" si="22"/>
        <v>73.86</v>
      </c>
    </row>
    <row r="126" customHeight="1" spans="1:7">
      <c r="A126" s="8">
        <v>124</v>
      </c>
      <c r="B126" s="8" t="str">
        <f>"504023902"</f>
        <v>504023902</v>
      </c>
      <c r="C126" s="8" t="str">
        <f t="shared" si="21"/>
        <v>341323016</v>
      </c>
      <c r="D126" s="8" t="s">
        <v>19</v>
      </c>
      <c r="E126" s="9">
        <v>42.6</v>
      </c>
      <c r="F126" s="9">
        <v>30.8</v>
      </c>
      <c r="G126" s="9">
        <f t="shared" si="22"/>
        <v>73.4</v>
      </c>
    </row>
    <row r="127" customHeight="1" spans="1:7">
      <c r="A127" s="8">
        <v>125</v>
      </c>
      <c r="B127" s="8" t="str">
        <f>"504024124"</f>
        <v>504024124</v>
      </c>
      <c r="C127" s="8" t="str">
        <f t="shared" si="21"/>
        <v>341323016</v>
      </c>
      <c r="D127" s="8" t="s">
        <v>19</v>
      </c>
      <c r="E127" s="9">
        <v>36.85</v>
      </c>
      <c r="F127" s="9">
        <v>33.92</v>
      </c>
      <c r="G127" s="9">
        <f t="shared" si="22"/>
        <v>70.77</v>
      </c>
    </row>
    <row r="128" customHeight="1" spans="1:7">
      <c r="A128" s="8">
        <v>126</v>
      </c>
      <c r="B128" s="8" t="str">
        <f>"504023927"</f>
        <v>504023927</v>
      </c>
      <c r="C128" s="8" t="str">
        <f t="shared" si="21"/>
        <v>341323016</v>
      </c>
      <c r="D128" s="8" t="s">
        <v>19</v>
      </c>
      <c r="E128" s="9">
        <v>37.5</v>
      </c>
      <c r="F128" s="9">
        <v>32.64</v>
      </c>
      <c r="G128" s="9">
        <f t="shared" si="22"/>
        <v>70.14</v>
      </c>
    </row>
    <row r="129" customHeight="1" spans="1:7">
      <c r="A129" s="8">
        <v>127</v>
      </c>
      <c r="B129" s="8" t="str">
        <f>"504023826"</f>
        <v>504023826</v>
      </c>
      <c r="C129" s="8" t="str">
        <f t="shared" si="21"/>
        <v>341323016</v>
      </c>
      <c r="D129" s="8" t="s">
        <v>19</v>
      </c>
      <c r="E129" s="9">
        <v>37</v>
      </c>
      <c r="F129" s="9">
        <v>32.96</v>
      </c>
      <c r="G129" s="9">
        <f t="shared" si="22"/>
        <v>69.96</v>
      </c>
    </row>
    <row r="130" customHeight="1" spans="1:7">
      <c r="A130" s="8">
        <v>128</v>
      </c>
      <c r="B130" s="8" t="str">
        <f>"504024205"</f>
        <v>504024205</v>
      </c>
      <c r="C130" s="8" t="str">
        <f t="shared" si="21"/>
        <v>341323016</v>
      </c>
      <c r="D130" s="8" t="s">
        <v>19</v>
      </c>
      <c r="E130" s="9">
        <v>38.65</v>
      </c>
      <c r="F130" s="9">
        <v>31.12</v>
      </c>
      <c r="G130" s="9">
        <f t="shared" si="22"/>
        <v>69.77</v>
      </c>
    </row>
    <row r="131" customHeight="1" spans="1:7">
      <c r="A131" s="8">
        <v>129</v>
      </c>
      <c r="B131" s="8" t="str">
        <f>"504024118"</f>
        <v>504024118</v>
      </c>
      <c r="C131" s="8" t="str">
        <f t="shared" si="21"/>
        <v>341323016</v>
      </c>
      <c r="D131" s="8" t="s">
        <v>19</v>
      </c>
      <c r="E131" s="9">
        <v>37.85</v>
      </c>
      <c r="F131" s="9">
        <v>31.84</v>
      </c>
      <c r="G131" s="9">
        <f t="shared" si="22"/>
        <v>69.69</v>
      </c>
    </row>
    <row r="132" customHeight="1" spans="1:7">
      <c r="A132" s="8">
        <v>130</v>
      </c>
      <c r="B132" s="8" t="str">
        <f>"504026012"</f>
        <v>504026012</v>
      </c>
      <c r="C132" s="8" t="str">
        <f t="shared" ref="C132:C158" si="23">"341323011"</f>
        <v>341323011</v>
      </c>
      <c r="D132" s="8" t="s">
        <v>20</v>
      </c>
      <c r="E132" s="9">
        <v>46.6</v>
      </c>
      <c r="F132" s="9">
        <v>34.5257968239667</v>
      </c>
      <c r="G132" s="9">
        <f t="shared" ref="G132:G156" si="24">E132+F132</f>
        <v>81.1257968239667</v>
      </c>
    </row>
    <row r="133" customHeight="1" spans="1:7">
      <c r="A133" s="8">
        <v>131</v>
      </c>
      <c r="B133" s="8" t="str">
        <f>"504025925"</f>
        <v>504025925</v>
      </c>
      <c r="C133" s="8" t="str">
        <f t="shared" si="23"/>
        <v>341323011</v>
      </c>
      <c r="D133" s="8" t="s">
        <v>20</v>
      </c>
      <c r="E133" s="9">
        <v>45.6</v>
      </c>
      <c r="F133" s="9">
        <v>33.7989379434621</v>
      </c>
      <c r="G133" s="9">
        <f t="shared" si="24"/>
        <v>79.3989379434621</v>
      </c>
    </row>
    <row r="134" customHeight="1" spans="1:7">
      <c r="A134" s="8">
        <v>132</v>
      </c>
      <c r="B134" s="8" t="str">
        <f>"504025923"</f>
        <v>504025923</v>
      </c>
      <c r="C134" s="8" t="str">
        <f t="shared" si="23"/>
        <v>341323011</v>
      </c>
      <c r="D134" s="8" t="s">
        <v>20</v>
      </c>
      <c r="E134" s="9">
        <v>42.8</v>
      </c>
      <c r="F134" s="9">
        <v>34.1623673837144</v>
      </c>
      <c r="G134" s="9">
        <f t="shared" si="24"/>
        <v>76.9623673837144</v>
      </c>
    </row>
    <row r="135" customHeight="1" spans="1:7">
      <c r="A135" s="8">
        <v>133</v>
      </c>
      <c r="B135" s="8" t="str">
        <f>"504025918"</f>
        <v>504025918</v>
      </c>
      <c r="C135" s="8" t="str">
        <f t="shared" si="23"/>
        <v>341323011</v>
      </c>
      <c r="D135" s="8" t="s">
        <v>20</v>
      </c>
      <c r="E135" s="9">
        <v>43.05</v>
      </c>
      <c r="F135" s="9">
        <v>33.839318992379</v>
      </c>
      <c r="G135" s="9">
        <f t="shared" si="24"/>
        <v>76.889318992379</v>
      </c>
    </row>
    <row r="136" customHeight="1" spans="1:7">
      <c r="A136" s="8">
        <v>134</v>
      </c>
      <c r="B136" s="8" t="str">
        <f>"504025905"</f>
        <v>504025905</v>
      </c>
      <c r="C136" s="8" t="str">
        <f t="shared" si="23"/>
        <v>341323011</v>
      </c>
      <c r="D136" s="8" t="s">
        <v>20</v>
      </c>
      <c r="E136" s="9">
        <v>43.05</v>
      </c>
      <c r="F136" s="9">
        <v>33.7181758456283</v>
      </c>
      <c r="G136" s="9">
        <f t="shared" si="24"/>
        <v>76.7681758456283</v>
      </c>
    </row>
    <row r="137" customHeight="1" spans="1:7">
      <c r="A137" s="8">
        <v>135</v>
      </c>
      <c r="B137" s="8" t="str">
        <f>"504025811"</f>
        <v>504025811</v>
      </c>
      <c r="C137" s="8" t="str">
        <f t="shared" si="23"/>
        <v>341323011</v>
      </c>
      <c r="D137" s="8" t="s">
        <v>20</v>
      </c>
      <c r="E137" s="9">
        <v>44.35</v>
      </c>
      <c r="F137" s="9">
        <v>32.2240770357022</v>
      </c>
      <c r="G137" s="9">
        <f t="shared" si="24"/>
        <v>76.5740770357022</v>
      </c>
    </row>
    <row r="138" customHeight="1" spans="1:7">
      <c r="A138" s="8">
        <v>136</v>
      </c>
      <c r="B138" s="8" t="str">
        <f>"504025824"</f>
        <v>504025824</v>
      </c>
      <c r="C138" s="8" t="str">
        <f t="shared" si="23"/>
        <v>341323011</v>
      </c>
      <c r="D138" s="8" t="s">
        <v>20</v>
      </c>
      <c r="E138" s="9">
        <v>43.4</v>
      </c>
      <c r="F138" s="9">
        <v>32.9913169651237</v>
      </c>
      <c r="G138" s="9">
        <f t="shared" si="24"/>
        <v>76.3913169651237</v>
      </c>
    </row>
    <row r="139" customHeight="1" spans="1:7">
      <c r="A139" s="8">
        <v>137</v>
      </c>
      <c r="B139" s="8" t="str">
        <f>"504025924"</f>
        <v>504025924</v>
      </c>
      <c r="C139" s="8" t="str">
        <f t="shared" si="23"/>
        <v>341323011</v>
      </c>
      <c r="D139" s="8" t="s">
        <v>20</v>
      </c>
      <c r="E139" s="9">
        <v>42.7</v>
      </c>
      <c r="F139" s="9">
        <v>33.4758895521268</v>
      </c>
      <c r="G139" s="9">
        <f t="shared" si="24"/>
        <v>76.1758895521268</v>
      </c>
    </row>
    <row r="140" customHeight="1" spans="1:7">
      <c r="A140" s="8">
        <v>138</v>
      </c>
      <c r="B140" s="8" t="str">
        <f>"504025911"</f>
        <v>504025911</v>
      </c>
      <c r="C140" s="8" t="str">
        <f t="shared" si="23"/>
        <v>341323011</v>
      </c>
      <c r="D140" s="8" t="s">
        <v>20</v>
      </c>
      <c r="E140" s="9">
        <v>41.95</v>
      </c>
      <c r="F140" s="9">
        <v>34.1219863347975</v>
      </c>
      <c r="G140" s="9">
        <f t="shared" si="24"/>
        <v>76.0719863347975</v>
      </c>
    </row>
    <row r="141" customHeight="1" spans="1:7">
      <c r="A141" s="8">
        <v>139</v>
      </c>
      <c r="B141" s="8" t="str">
        <f>"504025901"</f>
        <v>504025901</v>
      </c>
      <c r="C141" s="8" t="str">
        <f t="shared" si="23"/>
        <v>341323011</v>
      </c>
      <c r="D141" s="8" t="s">
        <v>20</v>
      </c>
      <c r="E141" s="9">
        <v>42.75</v>
      </c>
      <c r="F141" s="9">
        <v>33.1528411607914</v>
      </c>
      <c r="G141" s="9">
        <f t="shared" si="24"/>
        <v>75.9028411607914</v>
      </c>
    </row>
    <row r="142" customHeight="1" spans="1:7">
      <c r="A142" s="8">
        <v>140</v>
      </c>
      <c r="B142" s="8" t="str">
        <f>"504026002"</f>
        <v>504026002</v>
      </c>
      <c r="C142" s="8" t="str">
        <f t="shared" si="23"/>
        <v>341323011</v>
      </c>
      <c r="D142" s="8" t="s">
        <v>20</v>
      </c>
      <c r="E142" s="9">
        <v>42.2</v>
      </c>
      <c r="F142" s="9">
        <v>33.1528411607914</v>
      </c>
      <c r="G142" s="9">
        <f t="shared" si="24"/>
        <v>75.3528411607914</v>
      </c>
    </row>
    <row r="143" customHeight="1" spans="1:7">
      <c r="A143" s="8">
        <v>141</v>
      </c>
      <c r="B143" s="8" t="str">
        <f>"504025909"</f>
        <v>504025909</v>
      </c>
      <c r="C143" s="8" t="str">
        <f t="shared" si="23"/>
        <v>341323011</v>
      </c>
      <c r="D143" s="8" t="s">
        <v>20</v>
      </c>
      <c r="E143" s="9">
        <v>43.3</v>
      </c>
      <c r="F143" s="9">
        <v>31.9817907422007</v>
      </c>
      <c r="G143" s="9">
        <f t="shared" si="24"/>
        <v>75.2817907422007</v>
      </c>
    </row>
    <row r="144" customHeight="1" spans="1:7">
      <c r="A144" s="8">
        <v>142</v>
      </c>
      <c r="B144" s="8" t="str">
        <f>"504025902"</f>
        <v>504025902</v>
      </c>
      <c r="C144" s="8" t="str">
        <f t="shared" si="23"/>
        <v>341323011</v>
      </c>
      <c r="D144" s="8" t="s">
        <v>20</v>
      </c>
      <c r="E144" s="9">
        <v>41.6</v>
      </c>
      <c r="F144" s="9">
        <v>33.6777947967114</v>
      </c>
      <c r="G144" s="9">
        <f t="shared" si="24"/>
        <v>75.2777947967114</v>
      </c>
    </row>
    <row r="145" customHeight="1" spans="1:7">
      <c r="A145" s="8">
        <v>143</v>
      </c>
      <c r="B145" s="8" t="str">
        <f>"504025807"</f>
        <v>504025807</v>
      </c>
      <c r="C145" s="8" t="str">
        <f t="shared" si="23"/>
        <v>341323011</v>
      </c>
      <c r="D145" s="8" t="s">
        <v>20</v>
      </c>
      <c r="E145" s="9">
        <v>43</v>
      </c>
      <c r="F145" s="9">
        <v>32.1029338889515</v>
      </c>
      <c r="G145" s="9">
        <f t="shared" si="24"/>
        <v>75.1029338889515</v>
      </c>
    </row>
    <row r="146" customHeight="1" spans="1:7">
      <c r="A146" s="8">
        <v>144</v>
      </c>
      <c r="B146" s="8" t="str">
        <f>"504026011"</f>
        <v>504026011</v>
      </c>
      <c r="C146" s="8" t="str">
        <f t="shared" si="23"/>
        <v>341323011</v>
      </c>
      <c r="D146" s="8" t="s">
        <v>20</v>
      </c>
      <c r="E146" s="9">
        <v>41</v>
      </c>
      <c r="F146" s="9">
        <v>33.5162706010437</v>
      </c>
      <c r="G146" s="9">
        <f t="shared" si="24"/>
        <v>74.5162706010437</v>
      </c>
    </row>
    <row r="147" customHeight="1" spans="1:7">
      <c r="A147" s="8">
        <v>145</v>
      </c>
      <c r="B147" s="8" t="str">
        <f>"504026210"</f>
        <v>504026210</v>
      </c>
      <c r="C147" s="8" t="str">
        <f t="shared" ref="C147:C175" si="25">"341323012"</f>
        <v>341323012</v>
      </c>
      <c r="D147" s="8" t="s">
        <v>21</v>
      </c>
      <c r="E147" s="9">
        <v>45.6</v>
      </c>
      <c r="F147" s="9">
        <v>33.3327602438032</v>
      </c>
      <c r="G147" s="9">
        <f t="shared" ref="G147:G173" si="26">E147+F147</f>
        <v>78.9327602438032</v>
      </c>
    </row>
    <row r="148" customHeight="1" spans="1:7">
      <c r="A148" s="8">
        <v>146</v>
      </c>
      <c r="B148" s="8" t="str">
        <f>"504026224"</f>
        <v>504026224</v>
      </c>
      <c r="C148" s="8" t="str">
        <f t="shared" si="25"/>
        <v>341323012</v>
      </c>
      <c r="D148" s="8" t="s">
        <v>21</v>
      </c>
      <c r="E148" s="9">
        <v>45.55</v>
      </c>
      <c r="F148" s="9">
        <v>32.476243920622</v>
      </c>
      <c r="G148" s="9">
        <f t="shared" si="26"/>
        <v>78.026243920622</v>
      </c>
    </row>
    <row r="149" customHeight="1" spans="1:7">
      <c r="A149" s="8">
        <v>147</v>
      </c>
      <c r="B149" s="8" t="str">
        <f>"504026027"</f>
        <v>504026027</v>
      </c>
      <c r="C149" s="8" t="str">
        <f t="shared" si="25"/>
        <v>341323012</v>
      </c>
      <c r="D149" s="8" t="s">
        <v>21</v>
      </c>
      <c r="E149" s="9">
        <v>43.7</v>
      </c>
      <c r="F149" s="9">
        <v>33.8561868857473</v>
      </c>
      <c r="G149" s="9">
        <f t="shared" si="26"/>
        <v>77.5561868857473</v>
      </c>
    </row>
    <row r="150" customHeight="1" spans="1:7">
      <c r="A150" s="8">
        <v>148</v>
      </c>
      <c r="B150" s="8" t="str">
        <f>"504026130"</f>
        <v>504026130</v>
      </c>
      <c r="C150" s="8" t="str">
        <f t="shared" si="25"/>
        <v>341323012</v>
      </c>
      <c r="D150" s="8" t="s">
        <v>21</v>
      </c>
      <c r="E150" s="9">
        <v>42.95</v>
      </c>
      <c r="F150" s="9">
        <v>34.3875442343875</v>
      </c>
      <c r="G150" s="9">
        <f t="shared" si="26"/>
        <v>77.3375442343875</v>
      </c>
    </row>
    <row r="151" customHeight="1" spans="1:7">
      <c r="A151" s="8">
        <v>149</v>
      </c>
      <c r="B151" s="8" t="str">
        <f>"504026127"</f>
        <v>504026127</v>
      </c>
      <c r="C151" s="8" t="str">
        <f t="shared" si="25"/>
        <v>341323012</v>
      </c>
      <c r="D151" s="8" t="s">
        <v>21</v>
      </c>
      <c r="E151" s="9">
        <v>43.45</v>
      </c>
      <c r="F151" s="9">
        <v>33.8323947656589</v>
      </c>
      <c r="G151" s="9">
        <f t="shared" si="26"/>
        <v>77.2823947656589</v>
      </c>
    </row>
    <row r="152" customHeight="1" spans="1:7">
      <c r="A152" s="8">
        <v>150</v>
      </c>
      <c r="B152" s="8" t="str">
        <f>"504026204"</f>
        <v>504026204</v>
      </c>
      <c r="C152" s="8" t="str">
        <f t="shared" si="25"/>
        <v>341323012</v>
      </c>
      <c r="D152" s="8" t="s">
        <v>21</v>
      </c>
      <c r="E152" s="9">
        <v>42.85</v>
      </c>
      <c r="F152" s="9">
        <v>33.8561868857473</v>
      </c>
      <c r="G152" s="9">
        <f t="shared" si="26"/>
        <v>76.7061868857473</v>
      </c>
    </row>
    <row r="153" customHeight="1" spans="1:7">
      <c r="A153" s="8">
        <v>151</v>
      </c>
      <c r="B153" s="8" t="str">
        <f>"504026121"</f>
        <v>504026121</v>
      </c>
      <c r="C153" s="8" t="str">
        <f t="shared" si="25"/>
        <v>341323012</v>
      </c>
      <c r="D153" s="8" t="s">
        <v>21</v>
      </c>
      <c r="E153" s="9">
        <v>42.3</v>
      </c>
      <c r="F153" s="9">
        <v>34.3240985808186</v>
      </c>
      <c r="G153" s="9">
        <f t="shared" si="26"/>
        <v>76.6240985808186</v>
      </c>
    </row>
    <row r="154" customHeight="1" spans="1:7">
      <c r="A154" s="8">
        <v>152</v>
      </c>
      <c r="B154" s="8" t="str">
        <f>"504026105"</f>
        <v>504026105</v>
      </c>
      <c r="C154" s="8" t="str">
        <f t="shared" si="25"/>
        <v>341323012</v>
      </c>
      <c r="D154" s="8" t="s">
        <v>21</v>
      </c>
      <c r="E154" s="9">
        <v>44.1</v>
      </c>
      <c r="F154" s="9">
        <v>32.1828077728654</v>
      </c>
      <c r="G154" s="9">
        <f t="shared" si="26"/>
        <v>76.2828077728654</v>
      </c>
    </row>
    <row r="155" customHeight="1" spans="1:7">
      <c r="A155" s="8">
        <v>153</v>
      </c>
      <c r="B155" s="8" t="str">
        <f>"504026021"</f>
        <v>504026021</v>
      </c>
      <c r="C155" s="8" t="str">
        <f t="shared" si="25"/>
        <v>341323012</v>
      </c>
      <c r="D155" s="8" t="s">
        <v>21</v>
      </c>
      <c r="E155" s="9">
        <v>43.4</v>
      </c>
      <c r="F155" s="9">
        <v>32.8331257219475</v>
      </c>
      <c r="G155" s="9">
        <f t="shared" si="26"/>
        <v>76.2331257219475</v>
      </c>
    </row>
    <row r="156" customHeight="1" spans="1:7">
      <c r="A156" s="8">
        <v>154</v>
      </c>
      <c r="B156" s="8" t="str">
        <f>"504026024"</f>
        <v>504026024</v>
      </c>
      <c r="C156" s="8" t="str">
        <f t="shared" si="25"/>
        <v>341323012</v>
      </c>
      <c r="D156" s="8" t="s">
        <v>21</v>
      </c>
      <c r="E156" s="9">
        <v>41.15</v>
      </c>
      <c r="F156" s="9">
        <v>34.807871689282</v>
      </c>
      <c r="G156" s="9">
        <f t="shared" si="26"/>
        <v>75.957871689282</v>
      </c>
    </row>
    <row r="157" customHeight="1" spans="1:7">
      <c r="A157" s="8">
        <v>155</v>
      </c>
      <c r="B157" s="8" t="str">
        <f>"504026115"</f>
        <v>504026115</v>
      </c>
      <c r="C157" s="8" t="str">
        <f t="shared" si="25"/>
        <v>341323012</v>
      </c>
      <c r="D157" s="8" t="s">
        <v>21</v>
      </c>
      <c r="E157" s="9">
        <v>42.2</v>
      </c>
      <c r="F157" s="9">
        <v>33.7134341652171</v>
      </c>
      <c r="G157" s="9">
        <f t="shared" si="26"/>
        <v>75.9134341652171</v>
      </c>
    </row>
    <row r="158" customHeight="1" spans="1:7">
      <c r="A158" s="8">
        <v>156</v>
      </c>
      <c r="B158" s="8" t="str">
        <f>"504026109"</f>
        <v>504026109</v>
      </c>
      <c r="C158" s="8" t="str">
        <f t="shared" si="25"/>
        <v>341323012</v>
      </c>
      <c r="D158" s="8" t="s">
        <v>21</v>
      </c>
      <c r="E158" s="9">
        <v>42.35</v>
      </c>
      <c r="F158" s="9">
        <v>33.38034448398</v>
      </c>
      <c r="G158" s="9">
        <f t="shared" si="26"/>
        <v>75.73034448398</v>
      </c>
    </row>
    <row r="159" customHeight="1" spans="1:7">
      <c r="A159" s="8">
        <v>157</v>
      </c>
      <c r="B159" s="8" t="str">
        <f>"504026128"</f>
        <v>504026128</v>
      </c>
      <c r="C159" s="8" t="str">
        <f t="shared" si="25"/>
        <v>341323012</v>
      </c>
      <c r="D159" s="8" t="s">
        <v>21</v>
      </c>
      <c r="E159" s="9">
        <v>41.05</v>
      </c>
      <c r="F159" s="9">
        <v>34.1496230335038</v>
      </c>
      <c r="G159" s="9">
        <f t="shared" si="26"/>
        <v>75.1996230335038</v>
      </c>
    </row>
    <row r="160" customHeight="1" spans="1:7">
      <c r="A160" s="8">
        <v>158</v>
      </c>
      <c r="B160" s="8" t="str">
        <f>"504026028"</f>
        <v>504026028</v>
      </c>
      <c r="C160" s="8" t="str">
        <f t="shared" si="25"/>
        <v>341323012</v>
      </c>
      <c r="D160" s="8" t="s">
        <v>21</v>
      </c>
      <c r="E160" s="9">
        <v>42.85</v>
      </c>
      <c r="F160" s="9">
        <v>32.1193621192964</v>
      </c>
      <c r="G160" s="9">
        <f t="shared" si="26"/>
        <v>74.9693621192964</v>
      </c>
    </row>
    <row r="161" customHeight="1" spans="1:7">
      <c r="A161" s="8">
        <v>159</v>
      </c>
      <c r="B161" s="8" t="str">
        <f>"504026120"</f>
        <v>504026120</v>
      </c>
      <c r="C161" s="8" t="str">
        <f t="shared" si="25"/>
        <v>341323012</v>
      </c>
      <c r="D161" s="8" t="s">
        <v>21</v>
      </c>
      <c r="E161" s="9">
        <v>41.3</v>
      </c>
      <c r="F161" s="9">
        <v>33.0948390429195</v>
      </c>
      <c r="G161" s="9">
        <f t="shared" si="26"/>
        <v>74.3948390429195</v>
      </c>
    </row>
    <row r="162" customHeight="1" spans="1:7">
      <c r="A162" s="8">
        <v>160</v>
      </c>
      <c r="B162" s="8" t="str">
        <f>"505027820"</f>
        <v>505027820</v>
      </c>
      <c r="C162" s="8" t="str">
        <f t="shared" ref="C162:C190" si="27">"341323009"</f>
        <v>341323009</v>
      </c>
      <c r="D162" s="8" t="s">
        <v>22</v>
      </c>
      <c r="E162" s="9">
        <v>49.5</v>
      </c>
      <c r="F162" s="9">
        <v>35.0537651675506</v>
      </c>
      <c r="G162" s="9">
        <f t="shared" ref="G162:G189" si="28">E162+F162</f>
        <v>84.5537651675506</v>
      </c>
    </row>
    <row r="163" customHeight="1" spans="1:7">
      <c r="A163" s="8">
        <v>161</v>
      </c>
      <c r="B163" s="8" t="str">
        <f>"505027609"</f>
        <v>505027609</v>
      </c>
      <c r="C163" s="8" t="str">
        <f t="shared" si="27"/>
        <v>341323009</v>
      </c>
      <c r="D163" s="8" t="s">
        <v>22</v>
      </c>
      <c r="E163" s="9">
        <v>50.2</v>
      </c>
      <c r="F163" s="9">
        <v>32.8629048445787</v>
      </c>
      <c r="G163" s="9">
        <f t="shared" si="28"/>
        <v>83.0629048445787</v>
      </c>
    </row>
    <row r="164" customHeight="1" spans="1:7">
      <c r="A164" s="8">
        <v>162</v>
      </c>
      <c r="B164" s="8" t="str">
        <f>"505027608"</f>
        <v>505027608</v>
      </c>
      <c r="C164" s="8" t="str">
        <f t="shared" si="27"/>
        <v>341323009</v>
      </c>
      <c r="D164" s="8" t="s">
        <v>22</v>
      </c>
      <c r="E164" s="9">
        <v>48.85</v>
      </c>
      <c r="F164" s="9">
        <v>33.349762694128</v>
      </c>
      <c r="G164" s="9">
        <f t="shared" si="28"/>
        <v>82.199762694128</v>
      </c>
    </row>
    <row r="165" customHeight="1" spans="1:7">
      <c r="A165" s="8">
        <v>163</v>
      </c>
      <c r="B165" s="8" t="str">
        <f>"505027629"</f>
        <v>505027629</v>
      </c>
      <c r="C165" s="8" t="str">
        <f t="shared" si="27"/>
        <v>341323009</v>
      </c>
      <c r="D165" s="8" t="s">
        <v>22</v>
      </c>
      <c r="E165" s="9">
        <v>49.35</v>
      </c>
      <c r="F165" s="9">
        <v>31.88918914548</v>
      </c>
      <c r="G165" s="9">
        <f t="shared" si="28"/>
        <v>81.23918914548</v>
      </c>
    </row>
    <row r="166" customHeight="1" spans="1:7">
      <c r="A166" s="8">
        <v>164</v>
      </c>
      <c r="B166" s="8" t="str">
        <f>"505027724"</f>
        <v>505027724</v>
      </c>
      <c r="C166" s="8" t="str">
        <f t="shared" si="27"/>
        <v>341323009</v>
      </c>
      <c r="D166" s="8" t="s">
        <v>22</v>
      </c>
      <c r="E166" s="9">
        <v>48.3</v>
      </c>
      <c r="F166" s="9">
        <v>32.7817618696538</v>
      </c>
      <c r="G166" s="9">
        <f t="shared" si="28"/>
        <v>81.0817618696538</v>
      </c>
    </row>
    <row r="167" customHeight="1" spans="1:7">
      <c r="A167" s="8">
        <v>165</v>
      </c>
      <c r="B167" s="8" t="str">
        <f>"505027528"</f>
        <v>505027528</v>
      </c>
      <c r="C167" s="8" t="str">
        <f t="shared" si="27"/>
        <v>341323009</v>
      </c>
      <c r="D167" s="8" t="s">
        <v>22</v>
      </c>
      <c r="E167" s="9">
        <v>49.15</v>
      </c>
      <c r="F167" s="9">
        <v>31.6457602207054</v>
      </c>
      <c r="G167" s="9">
        <f t="shared" si="28"/>
        <v>80.7957602207054</v>
      </c>
    </row>
    <row r="168" customHeight="1" spans="1:7">
      <c r="A168" s="8">
        <v>166</v>
      </c>
      <c r="B168" s="8" t="str">
        <f>"505027506"</f>
        <v>505027506</v>
      </c>
      <c r="C168" s="8" t="str">
        <f t="shared" si="27"/>
        <v>341323009</v>
      </c>
      <c r="D168" s="8" t="s">
        <v>22</v>
      </c>
      <c r="E168" s="9">
        <v>47.25</v>
      </c>
      <c r="F168" s="9">
        <v>33.5120486439778</v>
      </c>
      <c r="G168" s="9">
        <f t="shared" si="28"/>
        <v>80.7620486439778</v>
      </c>
    </row>
    <row r="169" customHeight="1" spans="1:7">
      <c r="A169" s="8">
        <v>167</v>
      </c>
      <c r="B169" s="8" t="str">
        <f>"505027805"</f>
        <v>505027805</v>
      </c>
      <c r="C169" s="8" t="str">
        <f t="shared" si="27"/>
        <v>341323009</v>
      </c>
      <c r="D169" s="8" t="s">
        <v>22</v>
      </c>
      <c r="E169" s="9">
        <v>47.65</v>
      </c>
      <c r="F169" s="9">
        <v>33.0251907944284</v>
      </c>
      <c r="G169" s="9">
        <f t="shared" si="28"/>
        <v>80.6751907944284</v>
      </c>
    </row>
    <row r="170" customHeight="1" spans="1:7">
      <c r="A170" s="8">
        <v>168</v>
      </c>
      <c r="B170" s="8" t="str">
        <f>"505027726"</f>
        <v>505027726</v>
      </c>
      <c r="C170" s="8" t="str">
        <f t="shared" si="27"/>
        <v>341323009</v>
      </c>
      <c r="D170" s="8" t="s">
        <v>22</v>
      </c>
      <c r="E170" s="9">
        <v>47.7</v>
      </c>
      <c r="F170" s="9">
        <v>32.8629048445787</v>
      </c>
      <c r="G170" s="9">
        <f t="shared" si="28"/>
        <v>80.5629048445787</v>
      </c>
    </row>
    <row r="171" customHeight="1" spans="1:7">
      <c r="A171" s="8">
        <v>169</v>
      </c>
      <c r="B171" s="8" t="str">
        <f>"505027818"</f>
        <v>505027818</v>
      </c>
      <c r="C171" s="8" t="str">
        <f t="shared" si="27"/>
        <v>341323009</v>
      </c>
      <c r="D171" s="8" t="s">
        <v>22</v>
      </c>
      <c r="E171" s="9">
        <v>46.7</v>
      </c>
      <c r="F171" s="9">
        <v>33.5931916189026</v>
      </c>
      <c r="G171" s="9">
        <f t="shared" si="28"/>
        <v>80.2931916189026</v>
      </c>
    </row>
    <row r="172" customHeight="1" spans="1:7">
      <c r="A172" s="8">
        <v>170</v>
      </c>
      <c r="B172" s="8" t="str">
        <f>"505027716"</f>
        <v>505027716</v>
      </c>
      <c r="C172" s="8" t="str">
        <f t="shared" si="27"/>
        <v>341323009</v>
      </c>
      <c r="D172" s="8" t="s">
        <v>22</v>
      </c>
      <c r="E172" s="9">
        <v>45.85</v>
      </c>
      <c r="F172" s="9">
        <v>34.1611924433768</v>
      </c>
      <c r="G172" s="9">
        <f t="shared" si="28"/>
        <v>80.0111924433768</v>
      </c>
    </row>
    <row r="173" s="2" customFormat="1" customHeight="1" spans="1:7">
      <c r="A173" s="8">
        <v>171</v>
      </c>
      <c r="B173" s="8" t="str">
        <f>"505027814"</f>
        <v>505027814</v>
      </c>
      <c r="C173" s="8" t="str">
        <f t="shared" si="27"/>
        <v>341323009</v>
      </c>
      <c r="D173" s="8" t="s">
        <v>22</v>
      </c>
      <c r="E173" s="9">
        <v>45.9</v>
      </c>
      <c r="F173" s="9">
        <v>32.9440478195036</v>
      </c>
      <c r="G173" s="9">
        <f t="shared" si="28"/>
        <v>78.8440478195036</v>
      </c>
    </row>
    <row r="174" customHeight="1" spans="1:7">
      <c r="A174" s="8">
        <v>172</v>
      </c>
      <c r="B174" s="8" t="str">
        <f>"505027730"</f>
        <v>505027730</v>
      </c>
      <c r="C174" s="8" t="str">
        <f t="shared" si="27"/>
        <v>341323009</v>
      </c>
      <c r="D174" s="8" t="s">
        <v>22</v>
      </c>
      <c r="E174" s="9">
        <v>45</v>
      </c>
      <c r="F174" s="9">
        <v>33.6743345938275</v>
      </c>
      <c r="G174" s="9">
        <f t="shared" si="28"/>
        <v>78.6743345938275</v>
      </c>
    </row>
    <row r="175" customHeight="1" spans="1:7">
      <c r="A175" s="8">
        <v>173</v>
      </c>
      <c r="B175" s="8" t="str">
        <f>"505027601"</f>
        <v>505027601</v>
      </c>
      <c r="C175" s="8" t="str">
        <f t="shared" si="27"/>
        <v>341323009</v>
      </c>
      <c r="D175" s="8" t="s">
        <v>22</v>
      </c>
      <c r="E175" s="9">
        <v>44.75</v>
      </c>
      <c r="F175" s="9">
        <v>33.4309056690529</v>
      </c>
      <c r="G175" s="9">
        <f t="shared" si="28"/>
        <v>78.1809056690529</v>
      </c>
    </row>
    <row r="176" customHeight="1" spans="1:7">
      <c r="A176" s="8">
        <v>174</v>
      </c>
      <c r="B176" s="8" t="str">
        <f>"505027709"</f>
        <v>505027709</v>
      </c>
      <c r="C176" s="8" t="str">
        <f t="shared" si="27"/>
        <v>341323009</v>
      </c>
      <c r="D176" s="8" t="s">
        <v>22</v>
      </c>
      <c r="E176" s="9">
        <v>47.6</v>
      </c>
      <c r="F176" s="9">
        <v>30.3474726219072</v>
      </c>
      <c r="G176" s="9">
        <f t="shared" si="28"/>
        <v>77.9474726219072</v>
      </c>
    </row>
    <row r="177" customHeight="1" spans="1:7">
      <c r="A177" s="8">
        <v>175</v>
      </c>
      <c r="B177" s="8" t="str">
        <f>"505028114"</f>
        <v>505028114</v>
      </c>
      <c r="C177" s="8" t="str">
        <f t="shared" ref="C177:C206" si="29">"341323010"</f>
        <v>341323010</v>
      </c>
      <c r="D177" s="8" t="s">
        <v>23</v>
      </c>
      <c r="E177" s="9">
        <v>49.8</v>
      </c>
      <c r="F177" s="9">
        <v>34.3330629238178</v>
      </c>
      <c r="G177" s="9">
        <f t="shared" ref="G177:G205" si="30">E177+F177</f>
        <v>84.1330629238178</v>
      </c>
    </row>
    <row r="178" customHeight="1" spans="1:7">
      <c r="A178" s="8">
        <v>176</v>
      </c>
      <c r="B178" s="8" t="str">
        <f>"505028110"</f>
        <v>505028110</v>
      </c>
      <c r="C178" s="8" t="str">
        <f t="shared" si="29"/>
        <v>341323010</v>
      </c>
      <c r="D178" s="8" t="s">
        <v>23</v>
      </c>
      <c r="E178" s="9">
        <v>50.75</v>
      </c>
      <c r="F178" s="9">
        <v>32.2809718065321</v>
      </c>
      <c r="G178" s="9">
        <f t="shared" si="30"/>
        <v>83.0309718065321</v>
      </c>
    </row>
    <row r="179" customHeight="1" spans="1:7">
      <c r="A179" s="8">
        <v>177</v>
      </c>
      <c r="B179" s="8" t="str">
        <f>"505028203"</f>
        <v>505028203</v>
      </c>
      <c r="C179" s="8" t="str">
        <f t="shared" si="29"/>
        <v>341323010</v>
      </c>
      <c r="D179" s="8" t="s">
        <v>23</v>
      </c>
      <c r="E179" s="9">
        <v>50.2</v>
      </c>
      <c r="F179" s="9">
        <v>32.4388249694002</v>
      </c>
      <c r="G179" s="9">
        <f t="shared" si="30"/>
        <v>82.6388249694002</v>
      </c>
    </row>
    <row r="180" customHeight="1" spans="1:7">
      <c r="A180" s="8">
        <v>178</v>
      </c>
      <c r="B180" s="8" t="str">
        <f>"505028010"</f>
        <v>505028010</v>
      </c>
      <c r="C180" s="8" t="str">
        <f t="shared" si="29"/>
        <v>341323010</v>
      </c>
      <c r="D180" s="8" t="s">
        <v>23</v>
      </c>
      <c r="E180" s="9">
        <v>50.25</v>
      </c>
      <c r="F180" s="9">
        <v>31.9652654807958</v>
      </c>
      <c r="G180" s="9">
        <f t="shared" si="30"/>
        <v>82.2152654807958</v>
      </c>
    </row>
    <row r="181" customHeight="1" spans="1:7">
      <c r="A181" s="8">
        <v>179</v>
      </c>
      <c r="B181" s="8" t="str">
        <f>"505028124"</f>
        <v>505028124</v>
      </c>
      <c r="C181" s="8" t="str">
        <f t="shared" si="29"/>
        <v>341323010</v>
      </c>
      <c r="D181" s="8" t="s">
        <v>23</v>
      </c>
      <c r="E181" s="9">
        <v>47.95</v>
      </c>
      <c r="F181" s="9">
        <v>32.0441920622299</v>
      </c>
      <c r="G181" s="9">
        <f t="shared" si="30"/>
        <v>79.9941920622299</v>
      </c>
    </row>
    <row r="182" customHeight="1" spans="1:7">
      <c r="A182" s="8">
        <v>180</v>
      </c>
      <c r="B182" s="8" t="str">
        <f>"505028113"</f>
        <v>505028113</v>
      </c>
      <c r="C182" s="8" t="str">
        <f t="shared" si="29"/>
        <v>341323010</v>
      </c>
      <c r="D182" s="8" t="s">
        <v>23</v>
      </c>
      <c r="E182" s="9">
        <v>48.1</v>
      </c>
      <c r="F182" s="9">
        <v>31.8074123179277</v>
      </c>
      <c r="G182" s="9">
        <f t="shared" si="30"/>
        <v>79.9074123179277</v>
      </c>
    </row>
    <row r="183" customHeight="1" spans="1:7">
      <c r="A183" s="8">
        <v>181</v>
      </c>
      <c r="B183" s="8" t="str">
        <f>"505028013"</f>
        <v>505028013</v>
      </c>
      <c r="C183" s="8" t="str">
        <f t="shared" si="29"/>
        <v>341323010</v>
      </c>
      <c r="D183" s="8" t="s">
        <v>23</v>
      </c>
      <c r="E183" s="9">
        <v>46.95</v>
      </c>
      <c r="F183" s="9">
        <v>32.6756047137024</v>
      </c>
      <c r="G183" s="9">
        <f t="shared" si="30"/>
        <v>79.6256047137024</v>
      </c>
    </row>
    <row r="184" customHeight="1" spans="1:7">
      <c r="A184" s="8">
        <v>182</v>
      </c>
      <c r="B184" s="8" t="str">
        <f>"505028205"</f>
        <v>505028205</v>
      </c>
      <c r="C184" s="8" t="str">
        <f t="shared" si="29"/>
        <v>341323010</v>
      </c>
      <c r="D184" s="8" t="s">
        <v>23</v>
      </c>
      <c r="E184" s="9">
        <v>45.85</v>
      </c>
      <c r="F184" s="9">
        <v>33.5437971094771</v>
      </c>
      <c r="G184" s="9">
        <f t="shared" si="30"/>
        <v>79.3937971094771</v>
      </c>
    </row>
    <row r="185" customHeight="1" spans="1:7">
      <c r="A185" s="8">
        <v>183</v>
      </c>
      <c r="B185" s="8" t="str">
        <f>"505027928"</f>
        <v>505027928</v>
      </c>
      <c r="C185" s="8" t="str">
        <f t="shared" si="29"/>
        <v>341323010</v>
      </c>
      <c r="D185" s="8" t="s">
        <v>23</v>
      </c>
      <c r="E185" s="9">
        <v>44.95</v>
      </c>
      <c r="F185" s="9">
        <v>34.0173565980815</v>
      </c>
      <c r="G185" s="9">
        <f t="shared" si="30"/>
        <v>78.9673565980815</v>
      </c>
    </row>
    <row r="186" customHeight="1" spans="1:7">
      <c r="A186" s="8">
        <v>184</v>
      </c>
      <c r="B186" s="8" t="str">
        <f>"505027914"</f>
        <v>505027914</v>
      </c>
      <c r="C186" s="8" t="str">
        <f t="shared" si="29"/>
        <v>341323010</v>
      </c>
      <c r="D186" s="8" t="s">
        <v>23</v>
      </c>
      <c r="E186" s="9">
        <v>45.55</v>
      </c>
      <c r="F186" s="9">
        <v>33.385943946609</v>
      </c>
      <c r="G186" s="9">
        <f t="shared" si="30"/>
        <v>78.935943946609</v>
      </c>
    </row>
    <row r="187" customHeight="1" spans="1:7">
      <c r="A187" s="8">
        <v>185</v>
      </c>
      <c r="B187" s="8" t="str">
        <f>"505027927"</f>
        <v>505027927</v>
      </c>
      <c r="C187" s="8" t="str">
        <f t="shared" si="29"/>
        <v>341323010</v>
      </c>
      <c r="D187" s="8" t="s">
        <v>23</v>
      </c>
      <c r="E187" s="9">
        <v>46.6</v>
      </c>
      <c r="F187" s="9">
        <v>31.8863388993618</v>
      </c>
      <c r="G187" s="9">
        <f t="shared" si="30"/>
        <v>78.4863388993618</v>
      </c>
    </row>
    <row r="188" customHeight="1" spans="1:7">
      <c r="A188" s="8">
        <v>186</v>
      </c>
      <c r="B188" s="8" t="str">
        <f>"505027828"</f>
        <v>505027828</v>
      </c>
      <c r="C188" s="8" t="str">
        <f t="shared" si="29"/>
        <v>341323010</v>
      </c>
      <c r="D188" s="8" t="s">
        <v>23</v>
      </c>
      <c r="E188" s="9">
        <v>46.9</v>
      </c>
      <c r="F188" s="9">
        <v>31.2549262478893</v>
      </c>
      <c r="G188" s="9">
        <f t="shared" si="30"/>
        <v>78.1549262478893</v>
      </c>
    </row>
    <row r="189" customHeight="1" spans="1:7">
      <c r="A189" s="8">
        <v>187</v>
      </c>
      <c r="B189" s="8" t="str">
        <f>"505028029"</f>
        <v>505028029</v>
      </c>
      <c r="C189" s="8" t="str">
        <f t="shared" si="29"/>
        <v>341323010</v>
      </c>
      <c r="D189" s="8" t="s">
        <v>23</v>
      </c>
      <c r="E189" s="9">
        <v>44.95</v>
      </c>
      <c r="F189" s="9">
        <v>33.1491642023068</v>
      </c>
      <c r="G189" s="9">
        <f t="shared" si="30"/>
        <v>78.0991642023068</v>
      </c>
    </row>
    <row r="190" customHeight="1" spans="1:7">
      <c r="A190" s="8">
        <v>188</v>
      </c>
      <c r="B190" s="8" t="str">
        <f>"505028115"</f>
        <v>505028115</v>
      </c>
      <c r="C190" s="8" t="str">
        <f t="shared" si="29"/>
        <v>341323010</v>
      </c>
      <c r="D190" s="8" t="s">
        <v>23</v>
      </c>
      <c r="E190" s="9">
        <v>45.15</v>
      </c>
      <c r="F190" s="9">
        <v>32.6756047137024</v>
      </c>
      <c r="G190" s="9">
        <f t="shared" si="30"/>
        <v>77.8256047137024</v>
      </c>
    </row>
    <row r="191" customHeight="1" spans="1:7">
      <c r="A191" s="8">
        <v>189</v>
      </c>
      <c r="B191" s="8" t="str">
        <f>"505028105"</f>
        <v>505028105</v>
      </c>
      <c r="C191" s="8" t="str">
        <f t="shared" si="29"/>
        <v>341323010</v>
      </c>
      <c r="D191" s="8" t="s">
        <v>23</v>
      </c>
      <c r="E191" s="9">
        <v>45.8</v>
      </c>
      <c r="F191" s="9">
        <v>31.7284857364937</v>
      </c>
      <c r="G191" s="9">
        <f t="shared" si="30"/>
        <v>77.5284857364937</v>
      </c>
    </row>
    <row r="192" customHeight="1" spans="1:7">
      <c r="A192" s="8">
        <v>190</v>
      </c>
      <c r="B192" s="8" t="str">
        <f>"505028317"</f>
        <v>505028317</v>
      </c>
      <c r="C192" s="8" t="str">
        <f t="shared" ref="C192:C202" si="31">"341323021"</f>
        <v>341323021</v>
      </c>
      <c r="D192" s="8" t="s">
        <v>24</v>
      </c>
      <c r="E192" s="9">
        <v>48.15</v>
      </c>
      <c r="F192" s="9">
        <v>34</v>
      </c>
      <c r="G192" s="9">
        <f t="shared" ref="G192:G210" si="32">E192+F192</f>
        <v>82.15</v>
      </c>
    </row>
    <row r="193" customHeight="1" spans="1:7">
      <c r="A193" s="8">
        <v>191</v>
      </c>
      <c r="B193" s="8" t="str">
        <f>"505028415"</f>
        <v>505028415</v>
      </c>
      <c r="C193" s="8" t="str">
        <f t="shared" si="31"/>
        <v>341323021</v>
      </c>
      <c r="D193" s="8" t="s">
        <v>24</v>
      </c>
      <c r="E193" s="9">
        <v>47.65</v>
      </c>
      <c r="F193" s="9">
        <v>33.28</v>
      </c>
      <c r="G193" s="9">
        <f t="shared" si="32"/>
        <v>80.93</v>
      </c>
    </row>
    <row r="194" customHeight="1" spans="1:7">
      <c r="A194" s="8">
        <v>192</v>
      </c>
      <c r="B194" s="8" t="str">
        <f>"505028309"</f>
        <v>505028309</v>
      </c>
      <c r="C194" s="8" t="str">
        <f t="shared" si="31"/>
        <v>341323021</v>
      </c>
      <c r="D194" s="8" t="s">
        <v>24</v>
      </c>
      <c r="E194" s="9">
        <v>47.3</v>
      </c>
      <c r="F194" s="9">
        <v>33.04</v>
      </c>
      <c r="G194" s="9">
        <f t="shared" si="32"/>
        <v>80.34</v>
      </c>
    </row>
    <row r="195" customHeight="1" spans="1:7">
      <c r="A195" s="8">
        <v>193</v>
      </c>
      <c r="B195" s="8" t="str">
        <f>"505028310"</f>
        <v>505028310</v>
      </c>
      <c r="C195" s="8" t="str">
        <f t="shared" si="31"/>
        <v>341323021</v>
      </c>
      <c r="D195" s="8" t="s">
        <v>24</v>
      </c>
      <c r="E195" s="9">
        <v>46.05</v>
      </c>
      <c r="F195" s="9">
        <v>33.84</v>
      </c>
      <c r="G195" s="9">
        <f t="shared" si="32"/>
        <v>79.89</v>
      </c>
    </row>
    <row r="196" customHeight="1" spans="1:7">
      <c r="A196" s="8">
        <v>194</v>
      </c>
      <c r="B196" s="8" t="str">
        <f>"505028428"</f>
        <v>505028428</v>
      </c>
      <c r="C196" s="8" t="str">
        <f t="shared" si="31"/>
        <v>341323021</v>
      </c>
      <c r="D196" s="8" t="s">
        <v>24</v>
      </c>
      <c r="E196" s="9">
        <v>45.55</v>
      </c>
      <c r="F196" s="9">
        <v>33.84</v>
      </c>
      <c r="G196" s="9">
        <f t="shared" si="32"/>
        <v>79.39</v>
      </c>
    </row>
    <row r="197" customHeight="1" spans="1:7">
      <c r="A197" s="8">
        <v>195</v>
      </c>
      <c r="B197" s="8" t="str">
        <f>"505028320"</f>
        <v>505028320</v>
      </c>
      <c r="C197" s="8" t="str">
        <f t="shared" si="31"/>
        <v>341323021</v>
      </c>
      <c r="D197" s="8" t="s">
        <v>24</v>
      </c>
      <c r="E197" s="9">
        <v>46.35</v>
      </c>
      <c r="F197" s="9">
        <v>32.48</v>
      </c>
      <c r="G197" s="9">
        <f t="shared" si="32"/>
        <v>78.83</v>
      </c>
    </row>
    <row r="198" customHeight="1" spans="1:7">
      <c r="A198" s="8">
        <v>196</v>
      </c>
      <c r="B198" s="8" t="str">
        <f>"505029430"</f>
        <v>505029430</v>
      </c>
      <c r="C198" s="8" t="str">
        <f t="shared" ref="C198:C207" si="33">"341323007"</f>
        <v>341323007</v>
      </c>
      <c r="D198" s="8" t="s">
        <v>25</v>
      </c>
      <c r="E198" s="9">
        <v>45.95</v>
      </c>
      <c r="F198" s="9">
        <v>32.248</v>
      </c>
      <c r="G198" s="9">
        <f t="shared" si="32"/>
        <v>78.198</v>
      </c>
    </row>
    <row r="199" customHeight="1" spans="1:7">
      <c r="A199" s="8">
        <v>197</v>
      </c>
      <c r="B199" s="8" t="str">
        <f>"505029618"</f>
        <v>505029618</v>
      </c>
      <c r="C199" s="8" t="str">
        <f t="shared" si="33"/>
        <v>341323007</v>
      </c>
      <c r="D199" s="8" t="s">
        <v>25</v>
      </c>
      <c r="E199" s="9">
        <v>44.7</v>
      </c>
      <c r="F199" s="9">
        <v>33.064</v>
      </c>
      <c r="G199" s="9">
        <f t="shared" si="32"/>
        <v>77.764</v>
      </c>
    </row>
    <row r="200" customHeight="1" spans="1:7">
      <c r="A200" s="8">
        <v>198</v>
      </c>
      <c r="B200" s="8" t="str">
        <f>"505029503"</f>
        <v>505029503</v>
      </c>
      <c r="C200" s="8" t="str">
        <f t="shared" si="33"/>
        <v>341323007</v>
      </c>
      <c r="D200" s="8" t="s">
        <v>25</v>
      </c>
      <c r="E200" s="9">
        <v>44.5</v>
      </c>
      <c r="F200" s="9">
        <v>32.576</v>
      </c>
      <c r="G200" s="9">
        <f t="shared" si="32"/>
        <v>77.076</v>
      </c>
    </row>
    <row r="201" customHeight="1" spans="1:7">
      <c r="A201" s="8">
        <v>199</v>
      </c>
      <c r="B201" s="8" t="str">
        <f>"505029529"</f>
        <v>505029529</v>
      </c>
      <c r="C201" s="8" t="str">
        <f t="shared" si="33"/>
        <v>341323007</v>
      </c>
      <c r="D201" s="8" t="s">
        <v>25</v>
      </c>
      <c r="E201" s="9">
        <v>41.65</v>
      </c>
      <c r="F201" s="9">
        <v>33.08</v>
      </c>
      <c r="G201" s="9">
        <f t="shared" si="32"/>
        <v>74.73</v>
      </c>
    </row>
    <row r="202" customHeight="1" spans="1:7">
      <c r="A202" s="8">
        <v>200</v>
      </c>
      <c r="B202" s="8" t="str">
        <f>"505029616"</f>
        <v>505029616</v>
      </c>
      <c r="C202" s="8" t="str">
        <f t="shared" si="33"/>
        <v>341323007</v>
      </c>
      <c r="D202" s="8" t="s">
        <v>25</v>
      </c>
      <c r="E202" s="9">
        <v>42.4</v>
      </c>
      <c r="F202" s="9">
        <v>32.264</v>
      </c>
      <c r="G202" s="9">
        <f t="shared" si="32"/>
        <v>74.664</v>
      </c>
    </row>
    <row r="203" customHeight="1" spans="1:7">
      <c r="A203" s="8">
        <v>201</v>
      </c>
      <c r="B203" s="8" t="str">
        <f>"505029619"</f>
        <v>505029619</v>
      </c>
      <c r="C203" s="8" t="str">
        <f t="shared" si="33"/>
        <v>341323007</v>
      </c>
      <c r="D203" s="8" t="s">
        <v>25</v>
      </c>
      <c r="E203" s="9">
        <v>41.65</v>
      </c>
      <c r="F203" s="9">
        <v>31.992</v>
      </c>
      <c r="G203" s="9">
        <f t="shared" si="32"/>
        <v>73.642</v>
      </c>
    </row>
    <row r="204" customHeight="1" spans="1:7">
      <c r="A204" s="8">
        <v>202</v>
      </c>
      <c r="B204" s="8" t="str">
        <f>"505030106"</f>
        <v>505030106</v>
      </c>
      <c r="C204" s="8" t="str">
        <f t="shared" ref="C204:C215" si="34">"341323019"</f>
        <v>341323019</v>
      </c>
      <c r="D204" s="8" t="s">
        <v>26</v>
      </c>
      <c r="E204" s="9">
        <v>45.5</v>
      </c>
      <c r="F204" s="9">
        <v>34.16</v>
      </c>
      <c r="G204" s="9">
        <f t="shared" si="32"/>
        <v>79.66</v>
      </c>
    </row>
    <row r="205" customHeight="1" spans="1:7">
      <c r="A205" s="8">
        <v>203</v>
      </c>
      <c r="B205" s="8" t="str">
        <f>"505030025"</f>
        <v>505030025</v>
      </c>
      <c r="C205" s="8" t="str">
        <f t="shared" si="34"/>
        <v>341323019</v>
      </c>
      <c r="D205" s="8" t="s">
        <v>26</v>
      </c>
      <c r="E205" s="9">
        <v>45.25</v>
      </c>
      <c r="F205" s="9">
        <v>32.16</v>
      </c>
      <c r="G205" s="9">
        <f t="shared" si="32"/>
        <v>77.41</v>
      </c>
    </row>
    <row r="206" customHeight="1" spans="1:7">
      <c r="A206" s="8">
        <v>204</v>
      </c>
      <c r="B206" s="8" t="str">
        <f>"505030017"</f>
        <v>505030017</v>
      </c>
      <c r="C206" s="8" t="str">
        <f t="shared" si="34"/>
        <v>341323019</v>
      </c>
      <c r="D206" s="8" t="s">
        <v>26</v>
      </c>
      <c r="E206" s="9">
        <v>45.1</v>
      </c>
      <c r="F206" s="9">
        <v>32.24</v>
      </c>
      <c r="G206" s="9">
        <f t="shared" si="32"/>
        <v>77.34</v>
      </c>
    </row>
    <row r="207" customHeight="1" spans="1:7">
      <c r="A207" s="8">
        <v>205</v>
      </c>
      <c r="B207" s="8" t="str">
        <f>"505030014"</f>
        <v>505030014</v>
      </c>
      <c r="C207" s="8" t="str">
        <f t="shared" si="34"/>
        <v>341323019</v>
      </c>
      <c r="D207" s="8" t="s">
        <v>26</v>
      </c>
      <c r="E207" s="9">
        <v>44.6</v>
      </c>
      <c r="F207" s="9">
        <v>31.52</v>
      </c>
      <c r="G207" s="9">
        <f t="shared" si="32"/>
        <v>76.12</v>
      </c>
    </row>
    <row r="208" customHeight="1" spans="1:7">
      <c r="A208" s="8">
        <v>206</v>
      </c>
      <c r="B208" s="8" t="str">
        <f>"505030030"</f>
        <v>505030030</v>
      </c>
      <c r="C208" s="8" t="str">
        <f t="shared" si="34"/>
        <v>341323019</v>
      </c>
      <c r="D208" s="8" t="s">
        <v>26</v>
      </c>
      <c r="E208" s="9">
        <v>43.95</v>
      </c>
      <c r="F208" s="9">
        <v>32.16</v>
      </c>
      <c r="G208" s="9">
        <f t="shared" si="32"/>
        <v>76.11</v>
      </c>
    </row>
    <row r="209" customHeight="1" spans="1:7">
      <c r="A209" s="8">
        <v>207</v>
      </c>
      <c r="B209" s="8" t="str">
        <f>"505030016"</f>
        <v>505030016</v>
      </c>
      <c r="C209" s="8" t="str">
        <f t="shared" si="34"/>
        <v>341323019</v>
      </c>
      <c r="D209" s="8" t="s">
        <v>26</v>
      </c>
      <c r="E209" s="9">
        <v>42.7</v>
      </c>
      <c r="F209" s="9">
        <v>32.88</v>
      </c>
      <c r="G209" s="9">
        <f t="shared" si="32"/>
        <v>75.58</v>
      </c>
    </row>
    <row r="210" customHeight="1" spans="1:7">
      <c r="A210" s="8">
        <v>208</v>
      </c>
      <c r="B210" s="8" t="str">
        <f>"505030102"</f>
        <v>505030102</v>
      </c>
      <c r="C210" s="8" t="str">
        <f t="shared" si="34"/>
        <v>341323019</v>
      </c>
      <c r="D210" s="8" t="s">
        <v>26</v>
      </c>
      <c r="E210" s="9">
        <v>41.85</v>
      </c>
      <c r="F210" s="9">
        <v>33.12</v>
      </c>
      <c r="G210" s="9">
        <f t="shared" si="32"/>
        <v>74.97</v>
      </c>
    </row>
    <row r="211" customHeight="1" spans="1:7">
      <c r="A211" s="8">
        <v>209</v>
      </c>
      <c r="B211" s="8" t="str">
        <f>"505030223"</f>
        <v>505030223</v>
      </c>
      <c r="C211" s="8" t="str">
        <f t="shared" ref="C211:C217" si="35">"341323005"</f>
        <v>341323005</v>
      </c>
      <c r="D211" s="8" t="s">
        <v>27</v>
      </c>
      <c r="E211" s="9">
        <v>46.8</v>
      </c>
      <c r="F211" s="9">
        <v>32.16</v>
      </c>
      <c r="G211" s="9">
        <f t="shared" ref="G211:G216" si="36">E211+F211</f>
        <v>78.96</v>
      </c>
    </row>
    <row r="212" customHeight="1" spans="1:7">
      <c r="A212" s="8">
        <v>210</v>
      </c>
      <c r="B212" s="8" t="str">
        <f>"505030227"</f>
        <v>505030227</v>
      </c>
      <c r="C212" s="8" t="str">
        <f t="shared" si="35"/>
        <v>341323005</v>
      </c>
      <c r="D212" s="8" t="s">
        <v>27</v>
      </c>
      <c r="E212" s="9">
        <v>44.25</v>
      </c>
      <c r="F212" s="9">
        <v>34.4</v>
      </c>
      <c r="G212" s="9">
        <f t="shared" si="36"/>
        <v>78.65</v>
      </c>
    </row>
    <row r="213" customHeight="1" spans="1:7">
      <c r="A213" s="8">
        <v>211</v>
      </c>
      <c r="B213" s="8" t="str">
        <f>"505030225"</f>
        <v>505030225</v>
      </c>
      <c r="C213" s="8" t="str">
        <f t="shared" si="35"/>
        <v>341323005</v>
      </c>
      <c r="D213" s="8" t="s">
        <v>27</v>
      </c>
      <c r="E213" s="9">
        <v>44.3</v>
      </c>
      <c r="F213" s="9">
        <v>32.16</v>
      </c>
      <c r="G213" s="9">
        <f t="shared" si="36"/>
        <v>76.46</v>
      </c>
    </row>
    <row r="214" customHeight="1" spans="1:7">
      <c r="A214" s="8">
        <v>212</v>
      </c>
      <c r="B214" s="8" t="str">
        <f>"505030226"</f>
        <v>505030226</v>
      </c>
      <c r="C214" s="8" t="str">
        <f t="shared" si="35"/>
        <v>341323005</v>
      </c>
      <c r="D214" s="8" t="s">
        <v>27</v>
      </c>
      <c r="E214" s="9">
        <v>44.35</v>
      </c>
      <c r="F214" s="9">
        <v>31.76</v>
      </c>
      <c r="G214" s="9">
        <f t="shared" si="36"/>
        <v>76.11</v>
      </c>
    </row>
    <row r="215" customHeight="1" spans="1:7">
      <c r="A215" s="8">
        <v>213</v>
      </c>
      <c r="B215" s="8" t="str">
        <f>"505030221"</f>
        <v>505030221</v>
      </c>
      <c r="C215" s="8" t="str">
        <f t="shared" si="35"/>
        <v>341323005</v>
      </c>
      <c r="D215" s="8" t="s">
        <v>27</v>
      </c>
      <c r="E215" s="9">
        <v>43.6</v>
      </c>
      <c r="F215" s="9">
        <v>32.16</v>
      </c>
      <c r="G215" s="9">
        <f t="shared" si="36"/>
        <v>75.76</v>
      </c>
    </row>
    <row r="216" customHeight="1" spans="1:7">
      <c r="A216" s="8">
        <v>214</v>
      </c>
      <c r="B216" s="8" t="str">
        <f>"505030303"</f>
        <v>505030303</v>
      </c>
      <c r="C216" s="8" t="str">
        <f t="shared" si="35"/>
        <v>341323005</v>
      </c>
      <c r="D216" s="8" t="s">
        <v>27</v>
      </c>
      <c r="E216" s="9">
        <v>41.35</v>
      </c>
      <c r="F216" s="9">
        <v>32.48</v>
      </c>
      <c r="G216" s="9">
        <f t="shared" si="36"/>
        <v>73.83</v>
      </c>
    </row>
    <row r="217" customHeight="1" spans="1:7">
      <c r="A217" s="8">
        <v>215</v>
      </c>
      <c r="B217" s="8" t="str">
        <f>"505030315"</f>
        <v>505030315</v>
      </c>
      <c r="C217" s="8" t="str">
        <f t="shared" ref="C217:C225" si="37">"341323006"</f>
        <v>341323006</v>
      </c>
      <c r="D217" s="8" t="s">
        <v>28</v>
      </c>
      <c r="E217" s="9">
        <v>48.3</v>
      </c>
      <c r="F217" s="9">
        <v>34.88</v>
      </c>
      <c r="G217" s="9">
        <f t="shared" ref="G217:G224" si="38">E217+F217</f>
        <v>83.18</v>
      </c>
    </row>
    <row r="218" customHeight="1" spans="1:7">
      <c r="A218" s="8">
        <v>216</v>
      </c>
      <c r="B218" s="8" t="str">
        <f>"505030309"</f>
        <v>505030309</v>
      </c>
      <c r="C218" s="8" t="str">
        <f t="shared" si="37"/>
        <v>341323006</v>
      </c>
      <c r="D218" s="8" t="s">
        <v>28</v>
      </c>
      <c r="E218" s="9">
        <v>46.75</v>
      </c>
      <c r="F218" s="9">
        <v>32.96</v>
      </c>
      <c r="G218" s="9">
        <f t="shared" si="38"/>
        <v>79.71</v>
      </c>
    </row>
    <row r="219" customHeight="1" spans="1:7">
      <c r="A219" s="8">
        <v>217</v>
      </c>
      <c r="B219" s="8" t="str">
        <f>"505030304"</f>
        <v>505030304</v>
      </c>
      <c r="C219" s="8" t="str">
        <f t="shared" si="37"/>
        <v>341323006</v>
      </c>
      <c r="D219" s="8" t="s">
        <v>28</v>
      </c>
      <c r="E219" s="9">
        <v>44.75</v>
      </c>
      <c r="F219" s="9">
        <v>34.48</v>
      </c>
      <c r="G219" s="9">
        <f t="shared" si="38"/>
        <v>79.23</v>
      </c>
    </row>
    <row r="220" customHeight="1" spans="1:7">
      <c r="A220" s="8">
        <v>218</v>
      </c>
      <c r="B220" s="8" t="str">
        <f>"505030306"</f>
        <v>505030306</v>
      </c>
      <c r="C220" s="8" t="str">
        <f t="shared" si="37"/>
        <v>341323006</v>
      </c>
      <c r="D220" s="8" t="s">
        <v>28</v>
      </c>
      <c r="E220" s="9">
        <v>46.45</v>
      </c>
      <c r="F220" s="9">
        <v>30.72</v>
      </c>
      <c r="G220" s="9">
        <f t="shared" si="38"/>
        <v>77.17</v>
      </c>
    </row>
    <row r="221" customHeight="1" spans="1:7">
      <c r="A221" s="8">
        <v>219</v>
      </c>
      <c r="B221" s="8" t="str">
        <f>"505030313"</f>
        <v>505030313</v>
      </c>
      <c r="C221" s="8" t="str">
        <f t="shared" si="37"/>
        <v>341323006</v>
      </c>
      <c r="D221" s="8" t="s">
        <v>28</v>
      </c>
      <c r="E221" s="9">
        <v>41.5</v>
      </c>
      <c r="F221" s="9">
        <v>32.64</v>
      </c>
      <c r="G221" s="9">
        <f t="shared" si="38"/>
        <v>74.14</v>
      </c>
    </row>
    <row r="222" customHeight="1" spans="1:7">
      <c r="A222" s="8">
        <v>220</v>
      </c>
      <c r="B222" s="8" t="str">
        <f>"505030316"</f>
        <v>505030316</v>
      </c>
      <c r="C222" s="8" t="str">
        <f t="shared" si="37"/>
        <v>341323006</v>
      </c>
      <c r="D222" s="8" t="s">
        <v>28</v>
      </c>
      <c r="E222" s="9">
        <v>40</v>
      </c>
      <c r="F222" s="9">
        <v>33.44</v>
      </c>
      <c r="G222" s="9">
        <f t="shared" si="38"/>
        <v>73.44</v>
      </c>
    </row>
    <row r="223" customHeight="1" spans="1:7">
      <c r="A223" s="8">
        <v>221</v>
      </c>
      <c r="B223" s="8" t="str">
        <f>"505030305"</f>
        <v>505030305</v>
      </c>
      <c r="C223" s="8" t="str">
        <f t="shared" si="37"/>
        <v>341323006</v>
      </c>
      <c r="D223" s="8" t="s">
        <v>28</v>
      </c>
      <c r="E223" s="9">
        <v>40.8</v>
      </c>
      <c r="F223" s="9">
        <v>30.64</v>
      </c>
      <c r="G223" s="9">
        <f t="shared" si="38"/>
        <v>71.44</v>
      </c>
    </row>
  </sheetData>
  <autoFilter ref="B2:H223">
    <extLst/>
  </autoFilter>
  <mergeCells count="1">
    <mergeCell ref="A1:G1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M…my</cp:lastModifiedBy>
  <dcterms:created xsi:type="dcterms:W3CDTF">2023-03-17T01:56:00Z</dcterms:created>
  <dcterms:modified xsi:type="dcterms:W3CDTF">2023-07-12T09:00:35Z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8BFE1313DD4D4500979E6AA18A029D59_13</vt:lpwstr>
  </property>
  <property fmtid="{D5CDD505-2E9C-101B-9397-08002B2CF9AE}" pid="4" name="KSOReadingLayout">
    <vt:bool>true</vt:bool>
  </property>
</Properties>
</file>